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920" windowHeight="94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35" i="1"/>
  <c r="K112"/>
  <c r="J119" l="1"/>
  <c r="I112"/>
  <c r="AI17"/>
  <c r="AI18" s="1"/>
  <c r="AI16"/>
  <c r="AE19"/>
  <c r="AE18"/>
  <c r="A95"/>
  <c r="A94"/>
  <c r="C95" s="1"/>
  <c r="C97" l="1"/>
  <c r="C96"/>
  <c r="AJ19"/>
  <c r="AF19"/>
  <c r="AH19" s="1"/>
  <c r="Z20" s="1"/>
  <c r="Z21" l="1"/>
  <c r="AL19"/>
  <c r="C93"/>
  <c r="C98"/>
  <c r="C99" s="1"/>
  <c r="C94" s="1"/>
  <c r="AC79"/>
  <c r="AG71" s="1"/>
  <c r="AB74"/>
  <c r="P105"/>
  <c r="L105"/>
  <c r="P103"/>
  <c r="L103"/>
  <c r="P101"/>
  <c r="N101"/>
  <c r="L101"/>
  <c r="P99"/>
  <c r="N99"/>
  <c r="L99"/>
  <c r="P97"/>
  <c r="L97"/>
  <c r="W98"/>
  <c r="U98"/>
  <c r="L100" s="1"/>
  <c r="W97"/>
  <c r="P98" s="1"/>
  <c r="U97"/>
  <c r="W96"/>
  <c r="U96"/>
  <c r="W68"/>
  <c r="Y68"/>
  <c r="Y70"/>
  <c r="W70"/>
  <c r="Y69"/>
  <c r="W69"/>
  <c r="Q50"/>
  <c r="P50"/>
  <c r="O50"/>
  <c r="U31"/>
  <c r="S31"/>
  <c r="G67"/>
  <c r="E67"/>
  <c r="C67"/>
  <c r="A67"/>
  <c r="G48"/>
  <c r="E48"/>
  <c r="C48"/>
  <c r="B48"/>
  <c r="A48"/>
  <c r="AF71" l="1"/>
  <c r="AE71"/>
  <c r="AH71" s="1"/>
  <c r="AI71" s="1"/>
  <c r="AJ71" s="1"/>
  <c r="L98"/>
  <c r="P100"/>
  <c r="L96"/>
  <c r="Y79"/>
  <c r="P96"/>
  <c r="P95"/>
  <c r="N96"/>
  <c r="N95"/>
  <c r="L95"/>
  <c r="N105" l="1"/>
  <c r="V98"/>
  <c r="V97"/>
  <c r="F12"/>
  <c r="W101"/>
  <c r="P106" s="1"/>
  <c r="W99"/>
  <c r="P102" s="1"/>
  <c r="W100"/>
  <c r="P104" s="1"/>
  <c r="N103"/>
  <c r="N97"/>
  <c r="V96"/>
  <c r="D12"/>
  <c r="U101"/>
  <c r="U99"/>
  <c r="U100"/>
  <c r="L104" s="1"/>
  <c r="X73"/>
  <c r="X72"/>
  <c r="E14"/>
  <c r="X69"/>
  <c r="X70"/>
  <c r="U76" s="1"/>
  <c r="T31"/>
  <c r="F67"/>
  <c r="X79"/>
  <c r="B67"/>
  <c r="F48"/>
  <c r="T50" s="1"/>
  <c r="X68"/>
  <c r="W72"/>
  <c r="I48"/>
  <c r="W73"/>
  <c r="W71"/>
  <c r="W31"/>
  <c r="I67"/>
  <c r="Y72"/>
  <c r="K48"/>
  <c r="Y73"/>
  <c r="Y71"/>
  <c r="Y31"/>
  <c r="K67"/>
  <c r="D13"/>
  <c r="F13"/>
  <c r="Z90" s="1"/>
  <c r="D14"/>
  <c r="F14"/>
  <c r="W79"/>
  <c r="Z91"/>
  <c r="Z89"/>
  <c r="F11"/>
  <c r="E11"/>
  <c r="D11"/>
  <c r="F10"/>
  <c r="E10"/>
  <c r="D10"/>
  <c r="F9"/>
  <c r="E9"/>
  <c r="D9"/>
  <c r="D51"/>
  <c r="G51"/>
  <c r="Q31"/>
  <c r="R34" s="1"/>
  <c r="P31"/>
  <c r="O31"/>
  <c r="U34" s="1"/>
  <c r="K29"/>
  <c r="K135" s="1"/>
  <c r="J29"/>
  <c r="J135" s="1"/>
  <c r="I29"/>
  <c r="G29"/>
  <c r="K127" s="1"/>
  <c r="F29"/>
  <c r="J127" s="1"/>
  <c r="E29"/>
  <c r="I127" s="1"/>
  <c r="C29"/>
  <c r="B29"/>
  <c r="A29"/>
  <c r="X71" l="1"/>
  <c r="J112"/>
  <c r="E13"/>
  <c r="E12"/>
  <c r="N9" s="1"/>
  <c r="X31"/>
  <c r="C32"/>
  <c r="K119"/>
  <c r="G32"/>
  <c r="I119"/>
  <c r="L106"/>
  <c r="Z98"/>
  <c r="Z99" s="1"/>
  <c r="Z100"/>
  <c r="Z101" s="1"/>
  <c r="N98"/>
  <c r="B32"/>
  <c r="D32"/>
  <c r="L9"/>
  <c r="P73"/>
  <c r="Q73" s="1"/>
  <c r="R73" s="1"/>
  <c r="N12"/>
  <c r="J48"/>
  <c r="J67"/>
  <c r="L102"/>
  <c r="Z96"/>
  <c r="Z97" s="1"/>
  <c r="V100"/>
  <c r="N104" s="1"/>
  <c r="V101"/>
  <c r="V99"/>
  <c r="Y96" s="1"/>
  <c r="Y97" s="1"/>
  <c r="Y100"/>
  <c r="Y101" s="1"/>
  <c r="N100"/>
  <c r="T76"/>
  <c r="V76" s="1"/>
  <c r="P72"/>
  <c r="Q72" s="1"/>
  <c r="R72" s="1"/>
  <c r="T75"/>
  <c r="W76" s="1"/>
  <c r="X76" s="1"/>
  <c r="Y76" s="1"/>
  <c r="P74"/>
  <c r="Q74" s="1"/>
  <c r="R74" s="1"/>
  <c r="M9"/>
  <c r="U81"/>
  <c r="G14"/>
  <c r="P88" s="1"/>
  <c r="G13"/>
  <c r="P87" s="1"/>
  <c r="P79"/>
  <c r="L12"/>
  <c r="M12"/>
  <c r="P34"/>
  <c r="B51"/>
  <c r="E32"/>
  <c r="Q34"/>
  <c r="P37" s="1"/>
  <c r="Q43" s="1"/>
  <c r="C51"/>
  <c r="U53"/>
  <c r="Q53"/>
  <c r="C70"/>
  <c r="R53"/>
  <c r="D70"/>
  <c r="G70"/>
  <c r="H32"/>
  <c r="F38" s="1"/>
  <c r="L41" s="1"/>
  <c r="V37"/>
  <c r="U43" s="1"/>
  <c r="B38"/>
  <c r="K41" s="1"/>
  <c r="B35"/>
  <c r="C41" s="1"/>
  <c r="E35"/>
  <c r="D41" s="1"/>
  <c r="K35"/>
  <c r="H35"/>
  <c r="G41" s="1"/>
  <c r="B54" l="1"/>
  <c r="C60" s="1"/>
  <c r="N106"/>
  <c r="AA100"/>
  <c r="AA101" s="1"/>
  <c r="AA98"/>
  <c r="AA99" s="1"/>
  <c r="AB101"/>
  <c r="AC101" s="1"/>
  <c r="N102"/>
  <c r="AA96"/>
  <c r="AA97" s="1"/>
  <c r="AB97" s="1"/>
  <c r="AC97" s="1"/>
  <c r="H54"/>
  <c r="G60" s="1"/>
  <c r="O9"/>
  <c r="Y98"/>
  <c r="Y99" s="1"/>
  <c r="AB99" s="1"/>
  <c r="AC99" s="1"/>
  <c r="V56"/>
  <c r="U62" s="1"/>
  <c r="B42"/>
  <c r="I42"/>
  <c r="H73"/>
  <c r="G79" s="1"/>
  <c r="J42"/>
  <c r="A42"/>
  <c r="E42"/>
  <c r="F42"/>
  <c r="H41"/>
  <c r="B44" l="1"/>
  <c r="I114"/>
  <c r="R114"/>
  <c r="E44"/>
  <c r="L86" s="1"/>
  <c r="L114"/>
  <c r="H44"/>
  <c r="M86" s="1"/>
  <c r="O114"/>
  <c r="K44"/>
  <c r="X93"/>
  <c r="K86"/>
  <c r="Y93" l="1"/>
  <c r="M110"/>
  <c r="M111"/>
  <c r="Z93"/>
  <c r="U10"/>
  <c r="X17"/>
  <c r="N110" l="1"/>
  <c r="T10"/>
  <c r="S10"/>
  <c r="R10"/>
  <c r="Q11" l="1"/>
  <c r="G11"/>
  <c r="AD101" s="1"/>
  <c r="G10"/>
  <c r="R13" l="1"/>
  <c r="R14" s="1"/>
  <c r="AD99"/>
  <c r="V53"/>
  <c r="Y56" s="1"/>
  <c r="V34"/>
  <c r="H70"/>
  <c r="K73" s="1"/>
  <c r="H51"/>
  <c r="P53"/>
  <c r="B70"/>
  <c r="S13"/>
  <c r="S14" s="1"/>
  <c r="G9"/>
  <c r="Q13" l="1"/>
  <c r="V16" s="1"/>
  <c r="V17" s="1"/>
  <c r="V18" s="1"/>
  <c r="AD97"/>
  <c r="F57"/>
  <c r="L60" s="1"/>
  <c r="K54"/>
  <c r="X90"/>
  <c r="M10"/>
  <c r="T40"/>
  <c r="Z43" s="1"/>
  <c r="Y37"/>
  <c r="X89"/>
  <c r="F80"/>
  <c r="E80"/>
  <c r="H79"/>
  <c r="S63"/>
  <c r="S65" s="1"/>
  <c r="L90" s="1"/>
  <c r="V62"/>
  <c r="T63"/>
  <c r="X91"/>
  <c r="M11"/>
  <c r="E70"/>
  <c r="E51"/>
  <c r="S53"/>
  <c r="S34"/>
  <c r="F76"/>
  <c r="L79" s="1"/>
  <c r="B73"/>
  <c r="C79" s="1"/>
  <c r="T59"/>
  <c r="Z62" s="1"/>
  <c r="P56"/>
  <c r="Q62" s="1"/>
  <c r="T16"/>
  <c r="T17" s="1"/>
  <c r="T18" s="1"/>
  <c r="U13"/>
  <c r="T13" s="1"/>
  <c r="V13" s="1"/>
  <c r="Q14" l="1"/>
  <c r="T14" s="1"/>
  <c r="R16"/>
  <c r="R17" s="1"/>
  <c r="W17" s="1"/>
  <c r="E82"/>
  <c r="L88" s="1"/>
  <c r="L121"/>
  <c r="N11"/>
  <c r="S56"/>
  <c r="R62" s="1"/>
  <c r="P63" s="1"/>
  <c r="P59"/>
  <c r="Y62" s="1"/>
  <c r="O63"/>
  <c r="P65" s="1"/>
  <c r="K90" s="1"/>
  <c r="P40"/>
  <c r="Y43" s="1"/>
  <c r="S37"/>
  <c r="R43" s="1"/>
  <c r="Y89"/>
  <c r="L10"/>
  <c r="E54"/>
  <c r="D60" s="1"/>
  <c r="B57"/>
  <c r="K60" s="1"/>
  <c r="Y90"/>
  <c r="L11"/>
  <c r="O11" s="1"/>
  <c r="S44"/>
  <c r="V43"/>
  <c r="T44"/>
  <c r="F61"/>
  <c r="E61"/>
  <c r="H60"/>
  <c r="Q88"/>
  <c r="R88" s="1"/>
  <c r="G12"/>
  <c r="Q87"/>
  <c r="R87" s="1"/>
  <c r="Y91"/>
  <c r="O12"/>
  <c r="E73"/>
  <c r="D79" s="1"/>
  <c r="B80" s="1"/>
  <c r="B76"/>
  <c r="K79" s="1"/>
  <c r="T91"/>
  <c r="U91" s="1"/>
  <c r="V91" s="1"/>
  <c r="N10"/>
  <c r="T89"/>
  <c r="U89" s="1"/>
  <c r="V89" s="1"/>
  <c r="T90"/>
  <c r="U90" s="1"/>
  <c r="V90" s="1"/>
  <c r="R18"/>
  <c r="W18" s="1"/>
  <c r="E63" l="1"/>
  <c r="L87" s="1"/>
  <c r="L137"/>
  <c r="S46"/>
  <c r="L89" s="1"/>
  <c r="L129"/>
  <c r="P86"/>
  <c r="Q86" s="1"/>
  <c r="R86" s="1"/>
  <c r="W81"/>
  <c r="X81" s="1"/>
  <c r="I80"/>
  <c r="J80"/>
  <c r="K82" s="1"/>
  <c r="J61"/>
  <c r="I61"/>
  <c r="X44"/>
  <c r="W44"/>
  <c r="O10"/>
  <c r="O13" s="1"/>
  <c r="P78"/>
  <c r="Q78" s="1"/>
  <c r="R78" s="1"/>
  <c r="B61"/>
  <c r="R137" s="1"/>
  <c r="A61"/>
  <c r="P44"/>
  <c r="O44"/>
  <c r="W63"/>
  <c r="V65" s="1"/>
  <c r="X63"/>
  <c r="Y65" s="1"/>
  <c r="Q79"/>
  <c r="R79" s="1"/>
  <c r="A80"/>
  <c r="P77"/>
  <c r="Q77" s="1"/>
  <c r="R77" s="1"/>
  <c r="B82" l="1"/>
  <c r="K88" s="1"/>
  <c r="F87" s="1"/>
  <c r="G87" s="1"/>
  <c r="H87" s="1"/>
  <c r="I121"/>
  <c r="H82"/>
  <c r="O121"/>
  <c r="R121"/>
  <c r="P46"/>
  <c r="K89" s="1"/>
  <c r="I129"/>
  <c r="M126" s="1"/>
  <c r="B63"/>
  <c r="K87" s="1"/>
  <c r="I137"/>
  <c r="M133" s="1"/>
  <c r="Y46"/>
  <c r="R129"/>
  <c r="V46"/>
  <c r="M89" s="1"/>
  <c r="O129"/>
  <c r="M125" s="1"/>
  <c r="H63"/>
  <c r="M87" s="1"/>
  <c r="O137"/>
  <c r="M90"/>
  <c r="F93" s="1"/>
  <c r="G93" s="1"/>
  <c r="H93" s="1"/>
  <c r="M88"/>
  <c r="K63"/>
  <c r="Y81"/>
  <c r="X82"/>
  <c r="X83" s="1"/>
  <c r="M134" l="1"/>
  <c r="F90"/>
  <c r="G90" s="1"/>
  <c r="H90" s="1"/>
  <c r="F88"/>
  <c r="G88" s="1"/>
  <c r="H88" s="1"/>
  <c r="F92"/>
  <c r="G92" s="1"/>
  <c r="H92" s="1"/>
  <c r="F91"/>
  <c r="G91" s="1"/>
  <c r="H91" s="1"/>
  <c r="M118"/>
  <c r="M117"/>
  <c r="N133"/>
  <c r="N125"/>
  <c r="F86"/>
  <c r="G86" s="1"/>
  <c r="H86" s="1"/>
  <c r="N117" l="1"/>
</calcChain>
</file>

<file path=xl/sharedStrings.xml><?xml version="1.0" encoding="utf-8"?>
<sst xmlns="http://schemas.openxmlformats.org/spreadsheetml/2006/main" count="599" uniqueCount="228">
  <si>
    <t>Координаты точки А</t>
  </si>
  <si>
    <t>Координаты точки B</t>
  </si>
  <si>
    <t>Координаты точки C</t>
  </si>
  <si>
    <t>Координаты точки S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</si>
  <si>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</si>
  <si>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</si>
  <si>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</si>
  <si>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</si>
  <si>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</si>
  <si>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</si>
  <si>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</si>
  <si>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</si>
  <si>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</si>
  <si>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</si>
  <si>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</si>
  <si>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z</t>
    </r>
  </si>
  <si>
    <t>1. Нахождение длин ребер и координат векторов</t>
  </si>
  <si>
    <t>2. Площади граней</t>
  </si>
  <si>
    <t>x</t>
  </si>
  <si>
    <t>y</t>
  </si>
  <si>
    <t>z</t>
  </si>
  <si>
    <t>Длина ребра</t>
  </si>
  <si>
    <t>a1</t>
  </si>
  <si>
    <t>a2</t>
  </si>
  <si>
    <t>a3</t>
  </si>
  <si>
    <t>S =</t>
  </si>
  <si>
    <t>Вектор АВ={xB-xA, yB-yA, zB-zA}</t>
  </si>
  <si>
    <t>Вектор BC={xC-xB, yC-yB, zC-zB}</t>
  </si>
  <si>
    <t>Вектор АC={xC-xA, yC-yA, zC-zA}</t>
  </si>
  <si>
    <t> площадь треугольника ((x1,y1),(x2,y2),(x3,y3)) равна</t>
  </si>
  <si>
    <t>0.5*abs( (x3-x1)*(y2-y1) - (x2-x1)*(y3-y1) )</t>
  </si>
  <si>
    <t>S(ABC) =</t>
  </si>
  <si>
    <t>a</t>
  </si>
  <si>
    <t>b</t>
  </si>
  <si>
    <t>c</t>
  </si>
  <si>
    <t>p</t>
  </si>
  <si>
    <t>2p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</si>
  <si>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</si>
  <si>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</si>
  <si>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</si>
  <si>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</si>
  <si>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</si>
  <si>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</si>
  <si>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</si>
  <si>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</si>
  <si>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</si>
  <si>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</si>
  <si>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</si>
  <si>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АSВ</t>
  </si>
  <si>
    <t>Произведение векторов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</si>
  <si>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</si>
  <si>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[SA ; SB]=</t>
  </si>
  <si>
    <t>[SB ; SC]=</t>
  </si>
  <si>
    <t>BSC</t>
  </si>
  <si>
    <t>Пусть (х1, х2, х3), (у1, у2, у3) и (z1, z2, z3) – координаты первой, второй и третьей точки соответственно.</t>
  </si>
  <si>
    <t>(x-x1)*(у2-y1)*(z3-z1) – (x-x1)*(z2-z1)*(y3-y1) – (y-y1)*(x2-x1)*(z3-z1) + (y-y1)*(z2-z1)*(x3-x1) + (z-z1)*(x2-x1)*(y3-y1) – (z-z1)*(y2-y1)*(x3-x1) = 0.</t>
  </si>
  <si>
    <t>Подробнее: http://www.kakprosto.ru/kak-92763-kak-sostavit-uravnenie-ploskosti#ixzz3fcHOuHZy</t>
  </si>
  <si>
    <t>x-x1</t>
  </si>
  <si>
    <t>y2-y1</t>
  </si>
  <si>
    <t>z3-z1</t>
  </si>
  <si>
    <t>z2-z1</t>
  </si>
  <si>
    <t>y3-y1</t>
  </si>
  <si>
    <t>y-y1</t>
  </si>
  <si>
    <t>x2-x1</t>
  </si>
  <si>
    <t>x3-x1</t>
  </si>
  <si>
    <t>z-z1</t>
  </si>
  <si>
    <t>(x-x1)*(у2-y1)*(z3-z1)</t>
  </si>
  <si>
    <t>(x-x1)*(z2-z1)*(y3-y1)</t>
  </si>
  <si>
    <t>(y-y1)*(x2-x1)*(z3-z1)</t>
  </si>
  <si>
    <t>(y-y1)*(z2-z1)*(x3-x1)</t>
  </si>
  <si>
    <t>(x-x1) *</t>
  </si>
  <si>
    <t>(y-y1) *</t>
  </si>
  <si>
    <t>(z-z1)*(x2-x1)*(y3-y1)</t>
  </si>
  <si>
    <t xml:space="preserve"> (z-z1)*(y2-y1)*(x3-x1)</t>
  </si>
  <si>
    <t>(z-z1) *</t>
  </si>
  <si>
    <t>-x1</t>
  </si>
  <si>
    <t>y1</t>
  </si>
  <si>
    <t>z1</t>
  </si>
  <si>
    <t>+</t>
  </si>
  <si>
    <t>=</t>
  </si>
  <si>
    <t>Точка А</t>
  </si>
  <si>
    <t>Точка B</t>
  </si>
  <si>
    <t>Точка C</t>
  </si>
  <si>
    <t>Уравнение плоскости грани ABC</t>
  </si>
  <si>
    <t>Точка S</t>
  </si>
  <si>
    <t>3. Уравнение плоскостей граней</t>
  </si>
  <si>
    <t>Точка A</t>
  </si>
  <si>
    <t>&lt; ABC</t>
  </si>
  <si>
    <t>cos</t>
  </si>
  <si>
    <t>радиан</t>
  </si>
  <si>
    <t>градусов</t>
  </si>
  <si>
    <t>&lt; ASB</t>
  </si>
  <si>
    <t>&lt; BSC</t>
  </si>
  <si>
    <t>4. Угол между рёбрами</t>
  </si>
  <si>
    <t>5. Угол между гранями</t>
  </si>
  <si>
    <t>&lt; ABC/ASB</t>
  </si>
  <si>
    <t>&lt; ABC/BSC</t>
  </si>
  <si>
    <t>&lt; ASB/BSC</t>
  </si>
  <si>
    <t>Грань</t>
  </si>
  <si>
    <t>А</t>
  </si>
  <si>
    <t>В</t>
  </si>
  <si>
    <t>С</t>
  </si>
  <si>
    <t>ABC</t>
  </si>
  <si>
    <t>ASB</t>
  </si>
  <si>
    <t>Уравнение плоскости грани BSC</t>
  </si>
  <si>
    <t>Уравнение плоскости грани ASB</t>
  </si>
  <si>
    <t>sin</t>
  </si>
  <si>
    <t>AS</t>
  </si>
  <si>
    <t>BS</t>
  </si>
  <si>
    <t>CS</t>
  </si>
  <si>
    <t>при горизонтальном</t>
  </si>
  <si>
    <t>основании и Zo = 0</t>
  </si>
  <si>
    <t>S ABC =</t>
  </si>
  <si>
    <t>Для вычисления расстояния </t>
  </si>
  <si>
    <t>от точки </t>
  </si>
  <si>
    <t>до плоскости </t>
  </si>
  <si>
    <t>,  заданной уравнением </t>
  </si>
  <si>
    <t>можно использовать следующую формулу:</t>
  </si>
  <si>
    <t xml:space="preserve">В знаменателе стоит длина нормали, а числителе — значение </t>
  </si>
  <si>
    <t>выражения из левой части уравнения плоскости в точке </t>
  </si>
  <si>
    <t>Вектор AS={xS-xA, yS-yA, zS-zA}</t>
  </si>
  <si>
    <t>Вектор BS={xS-xB, yS-yB, zS-zB}</t>
  </si>
  <si>
    <t>Вектор CS={xS-xC, yS-yC, zS-zC}</t>
  </si>
  <si>
    <t>Угол  между прямой и плоскостью вычисляется по следующей формуле:</t>
  </si>
  <si>
    <t>7. Уравнения рёбер</t>
  </si>
  <si>
    <t>Уравнение прямой АВ</t>
  </si>
  <si>
    <t>x +</t>
  </si>
  <si>
    <t>y +</t>
  </si>
  <si>
    <t>z +</t>
  </si>
  <si>
    <t>8. Длина апофемы</t>
  </si>
  <si>
    <t xml:space="preserve">9. Высота пирамиды </t>
  </si>
  <si>
    <t>Вектор BF={xF-xB, yF-yB, zF-zB}</t>
  </si>
  <si>
    <r>
      <rPr>
        <sz val="18"/>
        <color theme="1"/>
        <rFont val="Calibri"/>
        <family val="2"/>
        <charset val="204"/>
        <scheme val="minor"/>
      </rPr>
      <t>F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</si>
  <si>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</si>
  <si>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z</t>
    </r>
  </si>
  <si>
    <t>&lt; (BF-SD)</t>
  </si>
  <si>
    <t>L(BF) =</t>
  </si>
  <si>
    <t>tg =</t>
  </si>
  <si>
    <t>tg^2 =</t>
  </si>
  <si>
    <t>http://znanija.com/task/12666663</t>
  </si>
  <si>
    <t xml:space="preserve">В правильной четырехугольной пирамиде SABCD с вершиной S </t>
  </si>
  <si>
    <t xml:space="preserve"> высота равна диагонали основания. Точка F лежит на середине ребра SA. </t>
  </si>
  <si>
    <t>Найдите квадрат тангенса между прямыми SD и BF.</t>
  </si>
  <si>
    <t>Расчет треугольной пирамиды по координатам вершин</t>
  </si>
  <si>
    <r>
      <rPr>
        <sz val="18"/>
        <color theme="1"/>
        <rFont val="Calibri"/>
        <family val="2"/>
        <charset val="204"/>
        <scheme val="minor"/>
      </rPr>
      <t>р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</si>
  <si>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</si>
  <si>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z</t>
    </r>
  </si>
  <si>
    <t>CSA</t>
  </si>
  <si>
    <t>[AB ; AC]=</t>
  </si>
  <si>
    <t>[SC ; SA]=</t>
  </si>
  <si>
    <t>Точка L</t>
  </si>
  <si>
    <t>Точка N</t>
  </si>
  <si>
    <t>&lt; ABC/CSA</t>
  </si>
  <si>
    <t>ALN</t>
  </si>
  <si>
    <t>Уравнение плоскости грани ALN</t>
  </si>
  <si>
    <t>6. Угол наклона бокового ребра к основанию ABC</t>
  </si>
  <si>
    <t>Координаты точки L</t>
  </si>
  <si>
    <t>Координаты точки N</t>
  </si>
  <si>
    <t>&lt; BCA</t>
  </si>
  <si>
    <t>&lt; CAB</t>
  </si>
  <si>
    <t>&lt; CSA</t>
  </si>
  <si>
    <t>&lt; BSC/CSA</t>
  </si>
  <si>
    <t>&lt; CSA/ASB</t>
  </si>
  <si>
    <t>&lt;ALN/ABC</t>
  </si>
  <si>
    <t>AB</t>
  </si>
  <si>
    <t>BC</t>
  </si>
  <si>
    <t>AC</t>
  </si>
  <si>
    <t>5/V3</t>
  </si>
  <si>
    <t>5/2V3</t>
  </si>
  <si>
    <t>5/6</t>
  </si>
  <si>
    <t>5V2/3</t>
  </si>
  <si>
    <t>AB*AS</t>
  </si>
  <si>
    <t>H(SM) =</t>
  </si>
  <si>
    <t>BC*CS</t>
  </si>
  <si>
    <t>H(SE) =</t>
  </si>
  <si>
    <t>AC*CS</t>
  </si>
  <si>
    <t>H(ST) =</t>
  </si>
  <si>
    <r>
      <rPr>
        <sz val="18"/>
        <color theme="1"/>
        <rFont val="Calibri"/>
        <family val="2"/>
        <charset val="204"/>
        <scheme val="minor"/>
      </rPr>
      <t>l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</si>
  <si>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</si>
  <si>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</si>
  <si>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</si>
  <si>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</si>
  <si>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z</t>
    </r>
  </si>
  <si>
    <t>Расстояние между точками.</t>
  </si>
  <si>
    <r>
      <t>d = v ((х2 - х1 )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(у2 - у1 )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(z2 – z1 )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>)</t>
    </r>
  </si>
  <si>
    <t>S ABC=</t>
  </si>
  <si>
    <t>Р</t>
  </si>
  <si>
    <t>р=Р/2</t>
  </si>
  <si>
    <t>АL</t>
  </si>
  <si>
    <t>LN</t>
  </si>
  <si>
    <t>АN</t>
  </si>
  <si>
    <t>3V2-2</t>
  </si>
  <si>
    <t>3V2+1</t>
  </si>
  <si>
    <t xml:space="preserve"> OPo</t>
  </si>
  <si>
    <t>Apo</t>
  </si>
  <si>
    <t>PE</t>
  </si>
  <si>
    <t>PS</t>
  </si>
  <si>
    <t>SL</t>
  </si>
  <si>
    <t>AL AN</t>
  </si>
  <si>
    <t>PPo</t>
  </si>
  <si>
    <t>cos P</t>
  </si>
  <si>
    <t>кос фи</t>
  </si>
  <si>
    <t>син фи</t>
  </si>
  <si>
    <t>P rad</t>
  </si>
  <si>
    <t>фи рад</t>
  </si>
  <si>
    <t>P град</t>
  </si>
  <si>
    <t>фи град</t>
  </si>
  <si>
    <t>АТР град</t>
  </si>
  <si>
    <t>АТР рад</t>
  </si>
  <si>
    <t>син АТР</t>
  </si>
  <si>
    <t>РТ =</t>
  </si>
  <si>
    <t>*а</t>
  </si>
  <si>
    <t>а =</t>
  </si>
  <si>
    <t>a2 =</t>
  </si>
  <si>
    <t>MN =</t>
  </si>
  <si>
    <t>син Р</t>
  </si>
  <si>
    <t>*а =</t>
  </si>
  <si>
    <t>*a =</t>
  </si>
  <si>
    <t>*a2 =</t>
  </si>
  <si>
    <t>http://zadachi.mccme.ru/2012/#&amp;task8975</t>
  </si>
  <si>
    <t>A</t>
  </si>
  <si>
    <t>B</t>
  </si>
  <si>
    <t>C</t>
  </si>
  <si>
    <t>D</t>
  </si>
  <si>
    <t>H(S_ABC)</t>
  </si>
  <si>
    <t>H(A_BSC)</t>
  </si>
  <si>
    <t>Уравнение плоскости грани ASC</t>
  </si>
  <si>
    <t>H(B_ASC)</t>
  </si>
</sst>
</file>

<file path=xl/styles.xml><?xml version="1.0" encoding="utf-8"?>
<styleSheet xmlns="http://schemas.openxmlformats.org/spreadsheetml/2006/main">
  <numFmts count="1">
    <numFmt numFmtId="164" formatCode="0.00000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rgb="FF000000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9"/>
      <color rgb="FF222222"/>
      <name val="Verdana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4.3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rgb="FF585859"/>
      <name val="Tahoma"/>
      <family val="2"/>
      <charset val="204"/>
    </font>
    <font>
      <sz val="11"/>
      <color rgb="FF111111"/>
      <name val="Georgia"/>
      <family val="1"/>
      <charset val="204"/>
    </font>
    <font>
      <sz val="8.5"/>
      <color rgb="FF111111"/>
      <name val="Georgia"/>
      <family val="1"/>
      <charset val="204"/>
    </font>
    <font>
      <b/>
      <sz val="14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4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rgb="FF333333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8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1" applyAlignment="1" applyProtection="1"/>
    <xf numFmtId="0" fontId="0" fillId="0" borderId="8" xfId="0" applyBorder="1"/>
    <xf numFmtId="0" fontId="0" fillId="0" borderId="0" xfId="0" applyAlignment="1">
      <alignment vertical="center"/>
    </xf>
    <xf numFmtId="49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7" xfId="0" applyBorder="1"/>
    <xf numFmtId="0" fontId="0" fillId="0" borderId="16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/>
    <xf numFmtId="0" fontId="0" fillId="0" borderId="0" xfId="0" applyAlignment="1"/>
    <xf numFmtId="0" fontId="25" fillId="0" borderId="0" xfId="0" applyFont="1"/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6" fillId="0" borderId="19" xfId="0" applyFont="1" applyBorder="1"/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right" vertical="center"/>
    </xf>
    <xf numFmtId="0" fontId="6" fillId="0" borderId="24" xfId="0" applyFont="1" applyBorder="1"/>
    <xf numFmtId="0" fontId="6" fillId="0" borderId="25" xfId="0" applyFont="1" applyBorder="1"/>
    <xf numFmtId="0" fontId="0" fillId="0" borderId="8" xfId="0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26" xfId="0" applyFont="1" applyBorder="1"/>
    <xf numFmtId="0" fontId="0" fillId="0" borderId="0" xfId="0"/>
    <xf numFmtId="49" fontId="0" fillId="0" borderId="0" xfId="0" applyNumberFormat="1"/>
    <xf numFmtId="0" fontId="30" fillId="0" borderId="0" xfId="0" applyFont="1"/>
    <xf numFmtId="0" fontId="31" fillId="0" borderId="0" xfId="0" applyFont="1"/>
    <xf numFmtId="0" fontId="30" fillId="0" borderId="0" xfId="0" applyFont="1" applyFill="1" applyBorder="1"/>
    <xf numFmtId="0" fontId="32" fillId="0" borderId="0" xfId="0" applyFont="1" applyAlignment="1"/>
    <xf numFmtId="0" fontId="15" fillId="0" borderId="0" xfId="0" applyFont="1"/>
    <xf numFmtId="0" fontId="5" fillId="0" borderId="0" xfId="0" applyFont="1" applyBorder="1"/>
    <xf numFmtId="0" fontId="3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35" fillId="0" borderId="8" xfId="0" applyFont="1" applyBorder="1"/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0" xfId="0" applyFill="1" applyBorder="1"/>
    <xf numFmtId="0" fontId="3" fillId="0" borderId="0" xfId="2"/>
    <xf numFmtId="0" fontId="3" fillId="0" borderId="0" xfId="2" applyAlignment="1">
      <alignment horizontal="center" vertical="center"/>
    </xf>
    <xf numFmtId="0" fontId="3" fillId="0" borderId="0" xfId="3" applyAlignment="1">
      <alignment horizontal="center" vertical="center"/>
    </xf>
    <xf numFmtId="0" fontId="2" fillId="0" borderId="0" xfId="0" applyFont="1"/>
    <xf numFmtId="0" fontId="0" fillId="0" borderId="8" xfId="0" applyBorder="1" applyAlignment="1">
      <alignment horizontal="center" vertical="center"/>
    </xf>
    <xf numFmtId="0" fontId="22" fillId="0" borderId="0" xfId="0" applyFont="1" applyBorder="1" applyAlignment="1"/>
    <xf numFmtId="0" fontId="15" fillId="0" borderId="0" xfId="0" applyFont="1" applyAlignment="1">
      <alignment horizontal="center"/>
    </xf>
    <xf numFmtId="0" fontId="15" fillId="0" borderId="8" xfId="0" applyFont="1" applyBorder="1"/>
    <xf numFmtId="0" fontId="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6" fillId="0" borderId="0" xfId="0" applyFont="1" applyAlignment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png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8659</xdr:colOff>
      <xdr:row>67</xdr:row>
      <xdr:rowOff>147204</xdr:rowOff>
    </xdr:from>
    <xdr:to>
      <xdr:col>14</xdr:col>
      <xdr:colOff>643965</xdr:colOff>
      <xdr:row>69</xdr:row>
      <xdr:rowOff>51954</xdr:rowOff>
    </xdr:to>
    <xdr:pic>
      <xdr:nvPicPr>
        <xdr:cNvPr id="1026" name="Рисунок 4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5045" y="4476749"/>
          <a:ext cx="635306" cy="29441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43293</xdr:colOff>
      <xdr:row>67</xdr:row>
      <xdr:rowOff>0</xdr:rowOff>
    </xdr:from>
    <xdr:to>
      <xdr:col>18</xdr:col>
      <xdr:colOff>380999</xdr:colOff>
      <xdr:row>70</xdr:row>
      <xdr:rowOff>31328</xdr:rowOff>
    </xdr:to>
    <xdr:pic>
      <xdr:nvPicPr>
        <xdr:cNvPr id="1025" name="Рисунок 5" descr="http://ignorik.ru/ign/585/d-584115/584115_html_m3c1af3b3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48" y="4329545"/>
          <a:ext cx="2156115" cy="61148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390525</xdr:colOff>
      <xdr:row>83</xdr:row>
      <xdr:rowOff>180975</xdr:rowOff>
    </xdr:to>
    <xdr:pic>
      <xdr:nvPicPr>
        <xdr:cNvPr id="2" name="Рисунок 23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39052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580159</xdr:colOff>
      <xdr:row>83</xdr:row>
      <xdr:rowOff>0</xdr:rowOff>
    </xdr:from>
    <xdr:to>
      <xdr:col>3</xdr:col>
      <xdr:colOff>96982</xdr:colOff>
      <xdr:row>85</xdr:row>
      <xdr:rowOff>76200</xdr:rowOff>
    </xdr:to>
    <xdr:pic>
      <xdr:nvPicPr>
        <xdr:cNvPr id="3" name="Рисунок 24" descr="http://ignorik.ru/ign/585/d-584115/584115_html_1679a4e6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0159" y="17326841"/>
          <a:ext cx="1612323" cy="465859"/>
        </a:xfrm>
        <a:prstGeom prst="rect">
          <a:avLst/>
        </a:prstGeom>
        <a:noFill/>
      </xdr:spPr>
    </xdr:pic>
    <xdr:clientData/>
  </xdr:twoCellAnchor>
  <xdr:twoCellAnchor>
    <xdr:from>
      <xdr:col>2</xdr:col>
      <xdr:colOff>468312</xdr:colOff>
      <xdr:row>99</xdr:row>
      <xdr:rowOff>7937</xdr:rowOff>
    </xdr:from>
    <xdr:to>
      <xdr:col>3</xdr:col>
      <xdr:colOff>103187</xdr:colOff>
      <xdr:row>99</xdr:row>
      <xdr:rowOff>179387</xdr:rowOff>
    </xdr:to>
    <xdr:pic>
      <xdr:nvPicPr>
        <xdr:cNvPr id="1039" name="Рисунок 1" descr="\rho(M;\alpha)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0687" y="20502562"/>
          <a:ext cx="523875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119062</xdr:colOff>
      <xdr:row>100</xdr:row>
      <xdr:rowOff>95250</xdr:rowOff>
    </xdr:from>
    <xdr:to>
      <xdr:col>2</xdr:col>
      <xdr:colOff>347663</xdr:colOff>
      <xdr:row>101</xdr:row>
      <xdr:rowOff>76200</xdr:rowOff>
    </xdr:to>
    <xdr:pic>
      <xdr:nvPicPr>
        <xdr:cNvPr id="1038" name="Рисунок 2" descr="M(x_0;y_0;z_0)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50" y="20780375"/>
          <a:ext cx="839788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277812</xdr:colOff>
      <xdr:row>102</xdr:row>
      <xdr:rowOff>111125</xdr:rowOff>
    </xdr:from>
    <xdr:to>
      <xdr:col>1</xdr:col>
      <xdr:colOff>373062</xdr:colOff>
      <xdr:row>102</xdr:row>
      <xdr:rowOff>177800</xdr:rowOff>
    </xdr:to>
    <xdr:pic>
      <xdr:nvPicPr>
        <xdr:cNvPr id="1037" name="Рисунок 3" descr="\alpha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89000" y="21177250"/>
          <a:ext cx="95250" cy="666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87313</xdr:colOff>
      <xdr:row>103</xdr:row>
      <xdr:rowOff>71438</xdr:rowOff>
    </xdr:from>
    <xdr:to>
      <xdr:col>2</xdr:col>
      <xdr:colOff>811213</xdr:colOff>
      <xdr:row>104</xdr:row>
      <xdr:rowOff>23813</xdr:rowOff>
    </xdr:to>
    <xdr:pic>
      <xdr:nvPicPr>
        <xdr:cNvPr id="1036" name="Рисунок 4" descr="A \cdot x + B \cdot y + C \cdot z + D =0 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313" y="21328063"/>
          <a:ext cx="1946275" cy="142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3</xdr:col>
      <xdr:colOff>581025</xdr:colOff>
      <xdr:row>108</xdr:row>
      <xdr:rowOff>0</xdr:rowOff>
    </xdr:to>
    <xdr:pic>
      <xdr:nvPicPr>
        <xdr:cNvPr id="1035" name="Рисунок 5" descr="\rho(M;\alpha)=\dfrac{|A \cdot x_0 + B \cdot y_0 + C \cdot z_0 + D|}{\sqrt{A^2+B^2+C^2}} 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21812250"/>
          <a:ext cx="26860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228600</xdr:colOff>
      <xdr:row>109</xdr:row>
      <xdr:rowOff>171450</xdr:rowOff>
    </xdr:to>
    <xdr:pic>
      <xdr:nvPicPr>
        <xdr:cNvPr id="1034" name="Рисунок 6" descr="M(x_0;y_o;z_0)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2383750"/>
          <a:ext cx="838200" cy="1714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40821</xdr:colOff>
      <xdr:row>82</xdr:row>
      <xdr:rowOff>149679</xdr:rowOff>
    </xdr:from>
    <xdr:to>
      <xdr:col>22</xdr:col>
      <xdr:colOff>145596</xdr:colOff>
      <xdr:row>83</xdr:row>
      <xdr:rowOff>92530</xdr:rowOff>
    </xdr:to>
    <xdr:pic>
      <xdr:nvPicPr>
        <xdr:cNvPr id="1040" name="Picture 16" descr="\psi 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260285" y="17376322"/>
          <a:ext cx="104775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557892</xdr:colOff>
      <xdr:row>83</xdr:row>
      <xdr:rowOff>204106</xdr:rowOff>
    </xdr:from>
    <xdr:to>
      <xdr:col>26</xdr:col>
      <xdr:colOff>455592</xdr:colOff>
      <xdr:row>86</xdr:row>
      <xdr:rowOff>100692</xdr:rowOff>
    </xdr:to>
    <xdr:pic>
      <xdr:nvPicPr>
        <xdr:cNvPr id="1041" name="Picture 17" descr="Sin \psi = \left \vert Cos(\widehat{ \overrightarrow{n},\overrightarrow{AB}}) \right \vert = \left \vert \dfrac{x_1x_2+y_1y_2}{\sqrt{x_1^2+y_1^2} \cdot \sqrt{x_2^2+y_2^2}} \right \vert 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165035" y="17621249"/>
          <a:ext cx="3261632" cy="495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15</xdr:col>
      <xdr:colOff>14929</xdr:colOff>
      <xdr:row>94</xdr:row>
      <xdr:rowOff>951</xdr:rowOff>
    </xdr:to>
    <xdr:pic>
      <xdr:nvPicPr>
        <xdr:cNvPr id="15" name="Рисунок 14" descr="http://clubmt.ru/lec1/lect1/image294.gif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606134</xdr:colOff>
      <xdr:row>14</xdr:row>
      <xdr:rowOff>25978</xdr:rowOff>
    </xdr:from>
    <xdr:to>
      <xdr:col>9</xdr:col>
      <xdr:colOff>132828</xdr:colOff>
      <xdr:row>21</xdr:row>
      <xdr:rowOff>211339</xdr:rowOff>
    </xdr:to>
    <xdr:pic>
      <xdr:nvPicPr>
        <xdr:cNvPr id="16" name="Рисунок 15" descr="Правильная пирамида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009157" y="3749387"/>
          <a:ext cx="1994535" cy="177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akprosto.ru/kak-92763-kak-sostavit-uravnenie-plosk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38"/>
  <sheetViews>
    <sheetView tabSelected="1" topLeftCell="A13" zoomScale="80" zoomScaleNormal="80" workbookViewId="0"/>
  </sheetViews>
  <sheetFormatPr defaultRowHeight="14.4"/>
  <cols>
    <col min="3" max="3" width="13.33203125" customWidth="1"/>
    <col min="5" max="5" width="10.5546875" customWidth="1"/>
    <col min="8" max="8" width="9.6640625" customWidth="1"/>
    <col min="10" max="11" width="10.33203125" customWidth="1"/>
    <col min="17" max="17" width="11" bestFit="1" customWidth="1"/>
    <col min="19" max="19" width="11" bestFit="1" customWidth="1"/>
    <col min="22" max="22" width="11.44140625" customWidth="1"/>
    <col min="26" max="26" width="11.33203125" customWidth="1"/>
    <col min="33" max="33" width="9.109375" customWidth="1"/>
    <col min="34" max="34" width="11.6640625" customWidth="1"/>
    <col min="35" max="35" width="12.109375" customWidth="1"/>
    <col min="36" max="36" width="11.5546875" customWidth="1"/>
    <col min="38" max="38" width="12" customWidth="1"/>
  </cols>
  <sheetData>
    <row r="1" spans="1:37" ht="28.2" customHeight="1">
      <c r="A1" s="151"/>
      <c r="B1" s="1"/>
      <c r="C1" s="1"/>
      <c r="D1" s="140" t="s">
        <v>143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"/>
      <c r="P1" s="1"/>
      <c r="Q1" s="1"/>
      <c r="R1" s="1"/>
      <c r="S1" s="1"/>
      <c r="T1" s="1"/>
      <c r="X1">
        <v>3</v>
      </c>
      <c r="Y1" s="117">
        <v>13</v>
      </c>
      <c r="Z1" s="116"/>
      <c r="AA1" s="116"/>
      <c r="AB1" s="116"/>
      <c r="AC1" s="117">
        <v>2</v>
      </c>
      <c r="AD1" s="117">
        <v>13</v>
      </c>
      <c r="AE1" s="116"/>
      <c r="AF1" s="116"/>
      <c r="AG1" s="117">
        <v>0.33333333333333331</v>
      </c>
      <c r="AH1" s="117" t="s">
        <v>200</v>
      </c>
      <c r="AI1" s="117">
        <v>0.94280904158206336</v>
      </c>
      <c r="AJ1" s="118" t="s">
        <v>215</v>
      </c>
      <c r="AK1" s="94" t="s">
        <v>219</v>
      </c>
    </row>
    <row r="2" spans="1:37" ht="21" thickBo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Y2" s="117">
        <v>3.6055512754639891</v>
      </c>
      <c r="Z2" s="117">
        <v>0.83205029433784372</v>
      </c>
      <c r="AA2" s="117" t="s">
        <v>201</v>
      </c>
      <c r="AB2" s="116"/>
      <c r="AC2" s="116"/>
      <c r="AD2" s="117">
        <v>3.6055512754639891</v>
      </c>
      <c r="AE2" s="117">
        <v>0.55470019622522915</v>
      </c>
      <c r="AF2" s="117" t="s">
        <v>202</v>
      </c>
      <c r="AG2" s="117">
        <v>1.2309594173407747</v>
      </c>
      <c r="AH2" s="117" t="s">
        <v>203</v>
      </c>
      <c r="AI2" s="116"/>
    </row>
    <row r="3" spans="1:37" ht="18.600000000000001" thickBot="1">
      <c r="A3" s="137" t="s">
        <v>0</v>
      </c>
      <c r="B3" s="138"/>
      <c r="C3" s="139"/>
      <c r="D3" s="1"/>
      <c r="E3" s="137" t="s">
        <v>1</v>
      </c>
      <c r="F3" s="138"/>
      <c r="G3" s="139"/>
      <c r="H3" s="1"/>
      <c r="I3" s="137" t="s">
        <v>2</v>
      </c>
      <c r="J3" s="138"/>
      <c r="K3" s="139"/>
      <c r="L3" s="1"/>
      <c r="M3" s="137" t="s">
        <v>3</v>
      </c>
      <c r="N3" s="138"/>
      <c r="O3" s="139"/>
      <c r="P3" s="1"/>
      <c r="Q3" s="137" t="s">
        <v>156</v>
      </c>
      <c r="R3" s="138"/>
      <c r="S3" s="139"/>
      <c r="T3" s="1"/>
      <c r="U3" s="137" t="s">
        <v>157</v>
      </c>
      <c r="V3" s="138"/>
      <c r="W3" s="139"/>
      <c r="Y3" s="116"/>
      <c r="Z3" s="117">
        <v>0.58800260354756739</v>
      </c>
      <c r="AA3" s="117" t="s">
        <v>204</v>
      </c>
      <c r="AB3" s="116"/>
      <c r="AC3" s="116"/>
      <c r="AD3" s="116"/>
      <c r="AE3" s="117">
        <v>0.5880026035475675</v>
      </c>
      <c r="AF3" s="117" t="s">
        <v>204</v>
      </c>
      <c r="AG3" s="117">
        <v>70.528779365509308</v>
      </c>
      <c r="AH3" s="117" t="s">
        <v>205</v>
      </c>
      <c r="AI3" s="116"/>
    </row>
    <row r="4" spans="1:37" ht="24" thickBot="1">
      <c r="A4" s="3" t="s">
        <v>4</v>
      </c>
      <c r="B4" s="4" t="s">
        <v>5</v>
      </c>
      <c r="C4" s="5" t="s">
        <v>6</v>
      </c>
      <c r="D4" s="1"/>
      <c r="E4" s="3" t="s">
        <v>7</v>
      </c>
      <c r="F4" s="6" t="s">
        <v>8</v>
      </c>
      <c r="G4" s="7" t="s">
        <v>9</v>
      </c>
      <c r="H4" s="1"/>
      <c r="I4" s="3" t="s">
        <v>10</v>
      </c>
      <c r="J4" s="6" t="s">
        <v>11</v>
      </c>
      <c r="K4" s="7" t="s">
        <v>12</v>
      </c>
      <c r="L4" s="1"/>
      <c r="M4" s="3" t="s">
        <v>13</v>
      </c>
      <c r="N4" s="6" t="s">
        <v>14</v>
      </c>
      <c r="O4" s="7" t="s">
        <v>15</v>
      </c>
      <c r="P4" s="1"/>
      <c r="Q4" s="3" t="s">
        <v>144</v>
      </c>
      <c r="R4" s="6" t="s">
        <v>145</v>
      </c>
      <c r="S4" s="7" t="s">
        <v>146</v>
      </c>
      <c r="T4" s="1"/>
      <c r="U4" s="3" t="s">
        <v>132</v>
      </c>
      <c r="V4" s="6" t="s">
        <v>133</v>
      </c>
      <c r="W4" s="7" t="s">
        <v>134</v>
      </c>
      <c r="Y4" s="116"/>
      <c r="Z4" s="117">
        <v>33.690067525979778</v>
      </c>
      <c r="AA4" s="117" t="s">
        <v>206</v>
      </c>
      <c r="AB4" s="116"/>
      <c r="AC4" s="116"/>
      <c r="AD4" s="116"/>
      <c r="AE4" s="117">
        <v>33.690067525979785</v>
      </c>
      <c r="AF4" s="117" t="s">
        <v>206</v>
      </c>
      <c r="AG4" s="116"/>
      <c r="AH4" s="116"/>
      <c r="AI4" s="116"/>
    </row>
    <row r="5" spans="1:37" ht="18.600000000000001" thickBot="1">
      <c r="A5" s="8">
        <v>4</v>
      </c>
      <c r="B5" s="9">
        <v>0</v>
      </c>
      <c r="C5" s="10">
        <v>1</v>
      </c>
      <c r="D5" s="1"/>
      <c r="E5" s="8">
        <v>4</v>
      </c>
      <c r="F5" s="9">
        <v>4</v>
      </c>
      <c r="G5" s="10">
        <v>1</v>
      </c>
      <c r="H5" s="1"/>
      <c r="I5" s="8">
        <v>0</v>
      </c>
      <c r="J5" s="9">
        <v>0</v>
      </c>
      <c r="K5" s="10">
        <v>5</v>
      </c>
      <c r="L5" s="1"/>
      <c r="M5" s="8">
        <v>-1</v>
      </c>
      <c r="N5" s="9">
        <v>2</v>
      </c>
      <c r="O5" s="10">
        <v>0</v>
      </c>
      <c r="P5" s="1"/>
      <c r="Q5" s="8"/>
      <c r="R5" s="9"/>
      <c r="S5" s="10"/>
      <c r="T5" s="1"/>
      <c r="U5" s="8"/>
      <c r="V5" s="9"/>
      <c r="W5" s="10"/>
      <c r="Y5" s="116"/>
      <c r="Z5" s="116"/>
      <c r="AA5" s="116"/>
      <c r="AB5" s="116"/>
      <c r="AC5" s="116"/>
      <c r="AD5" s="116"/>
      <c r="AE5" s="116"/>
      <c r="AF5" s="116"/>
      <c r="AG5" s="117">
        <v>75.781153108510921</v>
      </c>
      <c r="AH5" s="117" t="s">
        <v>207</v>
      </c>
      <c r="AI5" s="116"/>
    </row>
    <row r="6" spans="1:37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Y6" s="117">
        <v>6</v>
      </c>
      <c r="Z6" s="117">
        <v>2</v>
      </c>
      <c r="AA6" s="116"/>
      <c r="AB6" s="116"/>
      <c r="AC6" s="116"/>
      <c r="AD6" s="116"/>
      <c r="AE6" s="116"/>
      <c r="AF6" s="116"/>
      <c r="AG6" s="117">
        <v>1.3226306327014512</v>
      </c>
      <c r="AH6" s="117" t="s">
        <v>208</v>
      </c>
      <c r="AI6" s="116"/>
    </row>
    <row r="7" spans="1:37" ht="17.399999999999999">
      <c r="A7" s="136" t="s">
        <v>16</v>
      </c>
      <c r="B7" s="133"/>
      <c r="C7" s="133"/>
      <c r="D7" s="133"/>
      <c r="E7" s="133"/>
      <c r="F7" s="133"/>
      <c r="G7" s="133"/>
      <c r="H7" s="1"/>
      <c r="I7" s="1"/>
      <c r="J7" s="1"/>
      <c r="K7" s="133" t="s">
        <v>17</v>
      </c>
      <c r="L7" s="133"/>
      <c r="M7" s="133"/>
      <c r="N7" s="133"/>
      <c r="O7" s="1"/>
      <c r="P7" s="1"/>
      <c r="Q7" s="1"/>
      <c r="R7" s="1"/>
      <c r="S7" s="1"/>
      <c r="T7" s="1"/>
      <c r="Y7" s="116"/>
      <c r="Z7" s="117">
        <v>1.4142135623730951</v>
      </c>
      <c r="AA7" s="117">
        <v>0.96936460596114604</v>
      </c>
      <c r="AB7" s="116"/>
      <c r="AC7" s="117">
        <v>0.96936460596114582</v>
      </c>
      <c r="AD7" s="116"/>
      <c r="AE7" s="116"/>
      <c r="AF7" s="116"/>
      <c r="AG7" s="117">
        <v>0.96936460596114593</v>
      </c>
      <c r="AH7" s="117" t="s">
        <v>209</v>
      </c>
      <c r="AI7" s="116"/>
    </row>
    <row r="8" spans="1:37" ht="18">
      <c r="A8" s="11"/>
      <c r="B8" s="11"/>
      <c r="C8" s="11"/>
      <c r="D8" s="12" t="s">
        <v>18</v>
      </c>
      <c r="E8" s="12" t="s">
        <v>19</v>
      </c>
      <c r="F8" s="12" t="s">
        <v>20</v>
      </c>
      <c r="G8" s="141" t="s">
        <v>21</v>
      </c>
      <c r="H8" s="142"/>
      <c r="I8" s="143"/>
      <c r="J8" s="13"/>
      <c r="K8" s="1"/>
      <c r="L8" s="14" t="s">
        <v>22</v>
      </c>
      <c r="M8" s="15" t="s">
        <v>23</v>
      </c>
      <c r="N8" s="15" t="s">
        <v>24</v>
      </c>
      <c r="O8" s="14" t="s">
        <v>25</v>
      </c>
      <c r="P8" s="1"/>
      <c r="Q8" s="22" t="s">
        <v>29</v>
      </c>
      <c r="R8" s="1"/>
      <c r="S8" s="1"/>
      <c r="T8" s="1"/>
      <c r="Y8" s="116"/>
      <c r="Z8" s="117">
        <v>3</v>
      </c>
      <c r="AA8" s="117">
        <v>3.6055512754639891</v>
      </c>
      <c r="AB8" s="116"/>
      <c r="AC8" s="116"/>
      <c r="AD8" s="116"/>
      <c r="AE8" s="116"/>
      <c r="AF8" s="116"/>
      <c r="AG8" s="116"/>
      <c r="AH8" s="116"/>
      <c r="AI8" s="116"/>
    </row>
    <row r="9" spans="1:37" ht="18">
      <c r="A9" s="16" t="s">
        <v>26</v>
      </c>
      <c r="B9" s="17"/>
      <c r="C9" s="17"/>
      <c r="D9" s="18">
        <f>$E$5-$A$5</f>
        <v>0</v>
      </c>
      <c r="E9" s="18">
        <f>$F$5-$B$5</f>
        <v>4</v>
      </c>
      <c r="F9" s="18">
        <f>$G$5-$C$5</f>
        <v>0</v>
      </c>
      <c r="G9" s="144">
        <f>SQRT(D9^2+E9^2+F9^2)</f>
        <v>4</v>
      </c>
      <c r="H9" s="144"/>
      <c r="I9" s="144"/>
      <c r="J9" s="21" t="s">
        <v>102</v>
      </c>
      <c r="K9" s="83" t="s">
        <v>148</v>
      </c>
      <c r="L9" s="83">
        <f>E11*F12-F11*E12</f>
        <v>-8</v>
      </c>
      <c r="M9" s="83">
        <f>F11*D12-D11*F12</f>
        <v>-24</v>
      </c>
      <c r="N9" s="83">
        <f>D11*E12-E11*D12</f>
        <v>-8</v>
      </c>
      <c r="O9" s="19">
        <f>SQRT(L9^2+M9^2+N9^2)/2</f>
        <v>13.266499161421599</v>
      </c>
      <c r="P9" s="1"/>
      <c r="Q9" s="22" t="s">
        <v>30</v>
      </c>
      <c r="R9" s="1"/>
      <c r="S9" s="1"/>
      <c r="T9" s="1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</row>
    <row r="10" spans="1:37" ht="18">
      <c r="A10" s="20" t="s">
        <v>27</v>
      </c>
      <c r="B10" s="1"/>
      <c r="C10" s="1"/>
      <c r="D10" s="14">
        <f>$I$5-$E$5</f>
        <v>-4</v>
      </c>
      <c r="E10" s="14">
        <f>$J$5-$F$5</f>
        <v>-4</v>
      </c>
      <c r="F10" s="14">
        <f>$K$5-$G$5</f>
        <v>4</v>
      </c>
      <c r="G10" s="144">
        <f t="shared" ref="G10:G11" si="0">SQRT(D10^2+E10^2+F10^2)</f>
        <v>6.9282032302755088</v>
      </c>
      <c r="H10" s="144"/>
      <c r="I10" s="144"/>
      <c r="J10" s="21" t="s">
        <v>48</v>
      </c>
      <c r="K10" s="83" t="s">
        <v>51</v>
      </c>
      <c r="L10" s="14">
        <f>E12*F13-F12*E13</f>
        <v>-4</v>
      </c>
      <c r="M10" s="14">
        <f>F12*D13-D12*F13</f>
        <v>0</v>
      </c>
      <c r="N10" s="14">
        <f>D12*E13-E12*D13</f>
        <v>20</v>
      </c>
      <c r="O10" s="19">
        <f>SQRT(L10^2+M10^2+N10^2)/2</f>
        <v>10.198039027185569</v>
      </c>
      <c r="P10" s="1"/>
      <c r="Q10" s="1" t="s">
        <v>31</v>
      </c>
      <c r="R10" s="1">
        <f>I5-A5</f>
        <v>-4</v>
      </c>
      <c r="S10" s="1">
        <f>F5-B5</f>
        <v>4</v>
      </c>
      <c r="T10" s="1">
        <f>E5-A5</f>
        <v>0</v>
      </c>
      <c r="U10">
        <f>J5-B5</f>
        <v>0</v>
      </c>
      <c r="Y10" s="117">
        <v>3</v>
      </c>
      <c r="Z10" s="117">
        <v>1.7320508075688772</v>
      </c>
      <c r="AA10" s="116"/>
      <c r="AB10" s="116"/>
      <c r="AC10" s="117">
        <v>5</v>
      </c>
      <c r="AD10" s="117">
        <v>3</v>
      </c>
      <c r="AE10" s="116"/>
      <c r="AF10" s="117">
        <v>2.5</v>
      </c>
      <c r="AG10" s="117">
        <v>1.4305767737290964</v>
      </c>
      <c r="AH10" s="117" t="s">
        <v>210</v>
      </c>
      <c r="AI10" s="116"/>
    </row>
    <row r="11" spans="1:37" ht="18">
      <c r="A11" s="16" t="s">
        <v>28</v>
      </c>
      <c r="B11" s="17"/>
      <c r="C11" s="17"/>
      <c r="D11" s="18">
        <f>$I$5-$A$5</f>
        <v>-4</v>
      </c>
      <c r="E11" s="18">
        <f>$J$5-$B$5</f>
        <v>0</v>
      </c>
      <c r="F11" s="18">
        <f>$K$5-$C$5</f>
        <v>4</v>
      </c>
      <c r="G11" s="144">
        <f t="shared" si="0"/>
        <v>5.6568542494923806</v>
      </c>
      <c r="H11" s="144"/>
      <c r="I11" s="144"/>
      <c r="J11" s="21" t="s">
        <v>53</v>
      </c>
      <c r="K11" s="30" t="s">
        <v>52</v>
      </c>
      <c r="L11" s="14">
        <f>E13*F14-F13*E14</f>
        <v>12</v>
      </c>
      <c r="M11" s="14">
        <f>F13*D14-D13*F14</f>
        <v>-24</v>
      </c>
      <c r="N11" s="14">
        <f>D13*E14-E13*D14</f>
        <v>-12</v>
      </c>
      <c r="O11" s="19">
        <f>SQRT(L11^2+M11^2+N11^2)/2</f>
        <v>14.696938456699069</v>
      </c>
      <c r="P11" s="1"/>
      <c r="Q11" s="1">
        <f>0.5*ABS(R10*S10-T10*U10)</f>
        <v>8</v>
      </c>
      <c r="R11" s="1"/>
      <c r="S11" s="1"/>
      <c r="T11" s="1"/>
      <c r="Y11" s="117">
        <v>2</v>
      </c>
      <c r="Z11" s="116"/>
      <c r="AA11" s="116"/>
      <c r="AB11" s="116"/>
      <c r="AC11" s="116"/>
      <c r="AD11" s="117">
        <v>1.7320508075688772</v>
      </c>
      <c r="AE11" s="116"/>
      <c r="AF11" s="116"/>
      <c r="AG11" s="116"/>
      <c r="AH11" s="116"/>
      <c r="AI11" s="116"/>
    </row>
    <row r="12" spans="1:37" ht="18">
      <c r="A12" s="20" t="s">
        <v>120</v>
      </c>
      <c r="B12" s="17"/>
      <c r="C12" s="17"/>
      <c r="D12" s="34">
        <f>$M$5-$A$5</f>
        <v>-5</v>
      </c>
      <c r="E12" s="34">
        <f>$N$5-$B$5</f>
        <v>2</v>
      </c>
      <c r="F12" s="34">
        <f>$O$5-C5</f>
        <v>-1</v>
      </c>
      <c r="G12" s="134">
        <f>SQRT(D12^2+E12^2+F12^2)</f>
        <v>5.4772255750516612</v>
      </c>
      <c r="H12" s="134"/>
      <c r="I12" s="134"/>
      <c r="J12" s="21" t="s">
        <v>147</v>
      </c>
      <c r="K12" s="83" t="s">
        <v>149</v>
      </c>
      <c r="L12" s="14">
        <f>E12*F14-F12*E14</f>
        <v>-8</v>
      </c>
      <c r="M12" s="14">
        <f>F12*D14-D12*F14</f>
        <v>-24</v>
      </c>
      <c r="N12" s="14">
        <f>D12*E14-E12*D14</f>
        <v>-8</v>
      </c>
      <c r="O12" s="19">
        <f>SQRT(L12^2+M12^2+N12^2)/2</f>
        <v>13.266499161421599</v>
      </c>
      <c r="P12" s="1"/>
      <c r="Q12" s="23" t="s">
        <v>32</v>
      </c>
      <c r="R12" s="23" t="s">
        <v>33</v>
      </c>
      <c r="S12" s="23" t="s">
        <v>34</v>
      </c>
      <c r="T12" s="24" t="s">
        <v>35</v>
      </c>
      <c r="U12" s="24" t="s">
        <v>36</v>
      </c>
      <c r="V12" s="24" t="s">
        <v>112</v>
      </c>
      <c r="W12" s="24"/>
      <c r="X12" s="24"/>
      <c r="Y12" s="117">
        <v>1.4142135623730951</v>
      </c>
      <c r="Z12" s="117">
        <v>0.49556633124535204</v>
      </c>
      <c r="AA12" s="117" t="s">
        <v>211</v>
      </c>
      <c r="AB12" s="116"/>
      <c r="AC12" s="116"/>
      <c r="AD12" s="116"/>
      <c r="AE12" s="116"/>
      <c r="AF12" s="116"/>
      <c r="AG12" s="116"/>
      <c r="AH12" s="116"/>
      <c r="AI12" s="116"/>
    </row>
    <row r="13" spans="1:37" ht="18">
      <c r="A13" s="20" t="s">
        <v>121</v>
      </c>
      <c r="B13" s="1"/>
      <c r="C13" s="1"/>
      <c r="D13" s="34">
        <f>$M$5-$E$5</f>
        <v>-5</v>
      </c>
      <c r="E13" s="34">
        <f>$N$5-$F$5</f>
        <v>-2</v>
      </c>
      <c r="F13" s="34">
        <f>$O$5-$G$5</f>
        <v>-1</v>
      </c>
      <c r="G13" s="134">
        <f>SQRT(D13^2+E13^2+F13^2)</f>
        <v>5.4772255750516612</v>
      </c>
      <c r="H13" s="134"/>
      <c r="I13" s="134"/>
      <c r="J13" s="21"/>
      <c r="K13" s="32"/>
      <c r="L13" s="14"/>
      <c r="M13" s="14"/>
      <c r="N13" s="14"/>
      <c r="O13" s="19">
        <f>SUM(O9:O12)</f>
        <v>51.427975806727837</v>
      </c>
      <c r="P13" s="1"/>
      <c r="Q13" s="26">
        <f>G9</f>
        <v>4</v>
      </c>
      <c r="R13" s="26">
        <f>G10</f>
        <v>6.9282032302755088</v>
      </c>
      <c r="S13" s="25">
        <f>G11</f>
        <v>5.6568542494923806</v>
      </c>
      <c r="T13" s="24">
        <f>U13/2</f>
        <v>8.2925287398839451</v>
      </c>
      <c r="U13" s="24">
        <f>Q13+R13+S13</f>
        <v>16.58505747976789</v>
      </c>
      <c r="V13" s="27">
        <f>SQRT(T13*(T13-Q13)*(T13-R13)*(T13-S13))</f>
        <v>11.313708498984765</v>
      </c>
      <c r="W13" s="24"/>
      <c r="X13" s="24"/>
      <c r="Y13" s="116"/>
      <c r="Z13" s="117" t="s">
        <v>210</v>
      </c>
      <c r="AA13" s="117">
        <v>1.4305767737290964</v>
      </c>
      <c r="AB13" s="116"/>
      <c r="AC13" s="117" t="s">
        <v>212</v>
      </c>
      <c r="AD13" s="117">
        <v>2.8867513459481291</v>
      </c>
      <c r="AE13" s="116"/>
      <c r="AF13" s="116"/>
      <c r="AG13" s="116"/>
      <c r="AH13" s="116"/>
      <c r="AI13" s="116"/>
    </row>
    <row r="14" spans="1:37" ht="18">
      <c r="A14" s="20" t="s">
        <v>122</v>
      </c>
      <c r="B14" s="17"/>
      <c r="C14" s="17"/>
      <c r="D14" s="34">
        <f>$M$5-$I$5</f>
        <v>-1</v>
      </c>
      <c r="E14" s="34">
        <f>$N$5-$J$5</f>
        <v>2</v>
      </c>
      <c r="F14" s="34">
        <f>$O$5-K5</f>
        <v>-5</v>
      </c>
      <c r="G14" s="134">
        <f>SQRT(D14^2+E14^2+F14^2)</f>
        <v>5.4772255750516612</v>
      </c>
      <c r="H14" s="134"/>
      <c r="I14" s="134"/>
      <c r="K14" s="1"/>
      <c r="L14" s="1"/>
      <c r="M14" s="1"/>
      <c r="N14" s="1"/>
      <c r="P14" s="1"/>
      <c r="Q14" s="28">
        <f>Q13*Q13</f>
        <v>16</v>
      </c>
      <c r="R14" s="28">
        <f t="shared" ref="R14:S14" si="1">R13*R13</f>
        <v>47.999999999999993</v>
      </c>
      <c r="S14" s="28">
        <f t="shared" si="1"/>
        <v>32.000000000000007</v>
      </c>
      <c r="T14" s="28">
        <f>Q14+R14-S14</f>
        <v>31.999999999999986</v>
      </c>
      <c r="U14" s="28"/>
      <c r="V14" s="28"/>
      <c r="W14" s="28"/>
      <c r="X14" s="28"/>
      <c r="Y14" s="116"/>
      <c r="Z14" s="116"/>
      <c r="AA14" s="116"/>
      <c r="AB14" s="116"/>
      <c r="AC14" s="117" t="s">
        <v>213</v>
      </c>
      <c r="AD14" s="117">
        <v>8.3333333333333357</v>
      </c>
      <c r="AE14" s="116"/>
      <c r="AF14" s="116"/>
      <c r="AG14" s="116"/>
      <c r="AH14" s="116"/>
      <c r="AI14" s="116"/>
    </row>
    <row r="15" spans="1:37" ht="18">
      <c r="Q15" s="28"/>
      <c r="R15" s="28"/>
      <c r="S15" s="28"/>
      <c r="T15" s="28"/>
      <c r="U15" s="28"/>
      <c r="V15" s="28"/>
      <c r="W15" s="28"/>
      <c r="X15" s="28"/>
      <c r="Y15" s="117">
        <v>1.7320508075688772</v>
      </c>
      <c r="Z15" s="117">
        <v>2.2426406871192857</v>
      </c>
      <c r="AA15" s="117">
        <v>3.8843676132117806</v>
      </c>
      <c r="AB15" s="116"/>
      <c r="AC15" s="116"/>
      <c r="AD15" s="116"/>
      <c r="AE15" s="117" t="s">
        <v>214</v>
      </c>
      <c r="AF15" s="117">
        <v>0.42776929050836149</v>
      </c>
      <c r="AG15" s="117" t="s">
        <v>217</v>
      </c>
      <c r="AH15" s="117">
        <v>1.2348635751302888</v>
      </c>
      <c r="AI15" s="116"/>
    </row>
    <row r="16" spans="1:37" ht="18">
      <c r="K16" s="135" t="s">
        <v>49</v>
      </c>
      <c r="L16" s="135"/>
      <c r="M16" s="135"/>
      <c r="N16" s="135"/>
      <c r="O16" s="135"/>
      <c r="P16" s="1"/>
      <c r="Q16" s="28" t="s">
        <v>37</v>
      </c>
      <c r="R16" s="28">
        <f>(R13*R13+S13*S13-Q13*Q13)/(2*R13*S13)</f>
        <v>0.81649658092772592</v>
      </c>
      <c r="S16" s="28" t="s">
        <v>38</v>
      </c>
      <c r="T16" s="28">
        <f>(S13*S13+Q13*Q13-R13*R13)/(2*S13*Q13)</f>
        <v>3.1401849173675498E-16</v>
      </c>
      <c r="U16" s="28" t="s">
        <v>39</v>
      </c>
      <c r="V16" s="28">
        <f>(Q13*Q13+R13*R13-S13*S13)/(2*Q13*R13)</f>
        <v>0.57735026918962551</v>
      </c>
      <c r="W16" s="28"/>
      <c r="X16" s="28" t="s">
        <v>40</v>
      </c>
      <c r="Y16" s="116"/>
      <c r="Z16" s="116"/>
      <c r="AA16" s="117">
        <v>10.485281374238571</v>
      </c>
      <c r="AB16" s="117">
        <v>0.37045907253908661</v>
      </c>
      <c r="AC16" s="117" t="s">
        <v>216</v>
      </c>
      <c r="AD16" s="117">
        <v>1.0694232262709038</v>
      </c>
      <c r="AE16" s="116"/>
      <c r="AF16" s="116"/>
      <c r="AG16" s="116"/>
      <c r="AH16" s="116"/>
      <c r="AI16" s="116">
        <f>3*SQRT(2)-2</f>
        <v>2.2426406871192857</v>
      </c>
    </row>
    <row r="17" spans="1:38" ht="21">
      <c r="K17" s="132" t="s">
        <v>50</v>
      </c>
      <c r="L17" s="132"/>
      <c r="M17" s="132"/>
      <c r="N17" s="132"/>
      <c r="O17" s="132"/>
      <c r="P17" s="132"/>
      <c r="Q17" s="28" t="s">
        <v>41</v>
      </c>
      <c r="R17" s="28">
        <f>ACOS(R16)</f>
        <v>0.61547970867038737</v>
      </c>
      <c r="S17" s="28" t="s">
        <v>42</v>
      </c>
      <c r="T17" s="28">
        <f>ACOS(T16)</f>
        <v>1.5707963267948963</v>
      </c>
      <c r="U17" s="28" t="s">
        <v>43</v>
      </c>
      <c r="V17" s="28">
        <f>ACOS(V16)</f>
        <v>0.95531661812450952</v>
      </c>
      <c r="W17" s="28">
        <f>R17+T17+V17</f>
        <v>3.1415926535897931</v>
      </c>
      <c r="X17" s="28">
        <f>PI()</f>
        <v>3.1415926535897931</v>
      </c>
      <c r="Y17" s="94"/>
      <c r="Z17" s="94"/>
      <c r="AA17" s="94"/>
      <c r="AB17" s="94"/>
      <c r="AD17" s="94"/>
      <c r="AE17" s="119">
        <v>78</v>
      </c>
      <c r="AF17" s="119"/>
      <c r="AG17" s="119"/>
      <c r="AH17" s="119"/>
      <c r="AI17" s="119">
        <f>2+6*SQRT(2)</f>
        <v>10.485281374238571</v>
      </c>
      <c r="AJ17" s="119"/>
    </row>
    <row r="18" spans="1:38" ht="18">
      <c r="A18" s="20"/>
      <c r="B18" s="17"/>
      <c r="C18" s="17"/>
      <c r="D18" s="87"/>
      <c r="E18" s="87"/>
      <c r="F18" s="87"/>
      <c r="G18" s="131"/>
      <c r="H18" s="131"/>
      <c r="I18" s="131"/>
      <c r="Q18" s="28" t="s">
        <v>44</v>
      </c>
      <c r="R18" s="28">
        <f>DEGREES(R17)</f>
        <v>35.264389682754654</v>
      </c>
      <c r="S18" s="28" t="s">
        <v>45</v>
      </c>
      <c r="T18" s="28">
        <f>DEGREES(T17)</f>
        <v>89.999999999999986</v>
      </c>
      <c r="U18" s="28" t="s">
        <v>46</v>
      </c>
      <c r="V18" s="28">
        <f>DEGREES(V17)</f>
        <v>54.73561031724536</v>
      </c>
      <c r="W18" s="28">
        <f>R18+T18+V18</f>
        <v>180</v>
      </c>
      <c r="X18" s="29" t="s">
        <v>47</v>
      </c>
      <c r="AE18" s="119">
        <f>SQRT(AE17)</f>
        <v>8.8317608663278477</v>
      </c>
      <c r="AF18" s="119"/>
      <c r="AG18" s="119"/>
      <c r="AH18" s="119"/>
      <c r="AI18" s="119">
        <f>AI17*AI17</f>
        <v>109.9411254969543</v>
      </c>
      <c r="AJ18" s="119"/>
    </row>
    <row r="19" spans="1:38" ht="15.6">
      <c r="AE19" s="119">
        <f>2+6*SQRT(2)</f>
        <v>10.485281374238571</v>
      </c>
      <c r="AF19" s="119">
        <f>AE18/AE19</f>
        <v>0.84230079776654532</v>
      </c>
      <c r="AG19" s="119" t="s">
        <v>216</v>
      </c>
      <c r="AH19" s="119">
        <f>AF19*AD13</f>
        <v>2.4315129616457578</v>
      </c>
      <c r="AI19" s="119"/>
      <c r="AJ19" s="119">
        <f>AE18*AI16/AI18</f>
        <v>0.18015520732761101</v>
      </c>
      <c r="AK19" s="119" t="s">
        <v>218</v>
      </c>
      <c r="AL19" s="119">
        <f>AD14*AJ19</f>
        <v>1.5012933943967588</v>
      </c>
    </row>
    <row r="20" spans="1:38" ht="15.6">
      <c r="Q20" s="1"/>
      <c r="Y20" s="119" t="s">
        <v>25</v>
      </c>
      <c r="Z20">
        <f>0.5*AH15*AH19</f>
        <v>1.5012933943967586</v>
      </c>
      <c r="AE20" s="119"/>
      <c r="AF20" s="119"/>
      <c r="AG20" s="119"/>
      <c r="AH20" s="119"/>
      <c r="AI20" s="119"/>
      <c r="AJ20" s="119"/>
    </row>
    <row r="21" spans="1:38" ht="15.6">
      <c r="Q21" s="23"/>
      <c r="R21" s="23"/>
      <c r="S21" s="23"/>
      <c r="T21" s="24"/>
      <c r="U21" s="24"/>
      <c r="V21" s="24"/>
      <c r="W21" s="24"/>
      <c r="X21" s="24"/>
      <c r="Y21" s="119" t="s">
        <v>25</v>
      </c>
      <c r="Z21">
        <f>AD14*AJ19</f>
        <v>1.5012933943967588</v>
      </c>
      <c r="AE21" s="119"/>
      <c r="AF21" s="119"/>
      <c r="AG21" s="119"/>
      <c r="AH21" s="119"/>
      <c r="AI21" s="119"/>
      <c r="AJ21" s="119"/>
    </row>
    <row r="22" spans="1:38" ht="17.399999999999999">
      <c r="A22" s="133" t="s">
        <v>85</v>
      </c>
      <c r="B22" s="133"/>
      <c r="C22" s="133"/>
      <c r="D22" s="133"/>
      <c r="E22" s="133"/>
      <c r="F22" s="133"/>
      <c r="G22" s="133"/>
      <c r="H22" s="133"/>
      <c r="I22" s="133"/>
      <c r="J22" s="133"/>
      <c r="Q22" s="88"/>
      <c r="R22" s="89"/>
      <c r="S22" s="89"/>
      <c r="T22" s="24"/>
      <c r="U22" s="24"/>
      <c r="V22" s="27"/>
      <c r="W22" s="24"/>
      <c r="X22" s="24"/>
      <c r="AE22" s="119"/>
      <c r="AF22" s="119"/>
      <c r="AG22" s="119"/>
      <c r="AH22" s="119"/>
      <c r="AI22" s="119"/>
      <c r="AJ22" s="119"/>
    </row>
    <row r="23" spans="1:38" ht="18">
      <c r="A23" s="37" t="s">
        <v>54</v>
      </c>
      <c r="Q23" s="28"/>
      <c r="R23" s="28"/>
      <c r="S23" s="28"/>
      <c r="T23" s="28"/>
      <c r="U23" s="28"/>
      <c r="V23" s="28"/>
      <c r="W23" s="28"/>
      <c r="X23" s="28"/>
      <c r="AE23" s="119"/>
      <c r="AF23" s="119"/>
      <c r="AG23" s="119"/>
      <c r="AH23" s="119"/>
      <c r="AI23" s="119"/>
      <c r="AJ23" s="119"/>
    </row>
    <row r="24" spans="1:38" ht="18">
      <c r="A24" s="37" t="s">
        <v>55</v>
      </c>
      <c r="Q24" s="28"/>
      <c r="R24" s="28"/>
      <c r="S24" s="28"/>
      <c r="T24" s="28"/>
      <c r="U24" s="28"/>
      <c r="V24" s="28"/>
      <c r="W24" s="28"/>
      <c r="X24" s="28"/>
    </row>
    <row r="25" spans="1:38" ht="18.600000000000001">
      <c r="A25" s="38" t="s">
        <v>56</v>
      </c>
      <c r="Q25" s="28"/>
      <c r="R25" s="28"/>
      <c r="S25" s="28"/>
      <c r="T25" s="28"/>
      <c r="U25" s="28"/>
      <c r="V25" s="28"/>
      <c r="W25" s="28"/>
      <c r="X25" s="28"/>
    </row>
    <row r="26" spans="1:38" ht="18.600000000000001" thickBot="1">
      <c r="Q26" s="28"/>
      <c r="R26" s="28"/>
      <c r="S26" s="28"/>
      <c r="T26" s="28"/>
      <c r="U26" s="28"/>
      <c r="V26" s="28"/>
      <c r="W26" s="28"/>
      <c r="X26" s="28"/>
    </row>
    <row r="27" spans="1:38" ht="18">
      <c r="A27" s="130" t="s">
        <v>80</v>
      </c>
      <c r="B27" s="125"/>
      <c r="C27" s="126"/>
      <c r="D27" s="42"/>
      <c r="E27" s="129" t="s">
        <v>81</v>
      </c>
      <c r="F27" s="125"/>
      <c r="G27" s="126"/>
      <c r="H27" s="42"/>
      <c r="I27" s="129" t="s">
        <v>82</v>
      </c>
      <c r="J27" s="125"/>
      <c r="K27" s="126"/>
      <c r="L27" s="42"/>
      <c r="M27" s="43"/>
      <c r="Q27" s="28"/>
      <c r="R27" s="28"/>
      <c r="S27" s="28"/>
      <c r="T27" s="28"/>
      <c r="U27" s="28"/>
      <c r="V27" s="28"/>
      <c r="W27" s="28"/>
      <c r="X27" s="29"/>
    </row>
    <row r="28" spans="1:38" ht="15" thickBot="1">
      <c r="A28" s="44" t="s">
        <v>18</v>
      </c>
      <c r="B28" s="31" t="s">
        <v>19</v>
      </c>
      <c r="C28" s="31" t="s">
        <v>20</v>
      </c>
      <c r="D28" s="45"/>
      <c r="E28" s="31" t="s">
        <v>18</v>
      </c>
      <c r="F28" s="31" t="s">
        <v>19</v>
      </c>
      <c r="G28" s="31" t="s">
        <v>20</v>
      </c>
      <c r="H28" s="45"/>
      <c r="I28" s="31" t="s">
        <v>18</v>
      </c>
      <c r="J28" s="31" t="s">
        <v>19</v>
      </c>
      <c r="K28" s="31" t="s">
        <v>20</v>
      </c>
      <c r="L28" s="45"/>
      <c r="M28" s="46"/>
    </row>
    <row r="29" spans="1:38" ht="15.6">
      <c r="A29" s="44">
        <f>A5</f>
        <v>4</v>
      </c>
      <c r="B29" s="31">
        <f>B5</f>
        <v>0</v>
      </c>
      <c r="C29" s="31">
        <f>C5</f>
        <v>1</v>
      </c>
      <c r="D29" s="45"/>
      <c r="E29" s="31">
        <f>E5</f>
        <v>4</v>
      </c>
      <c r="F29" s="31">
        <f>F5</f>
        <v>4</v>
      </c>
      <c r="G29" s="31">
        <f>G5</f>
        <v>1</v>
      </c>
      <c r="H29" s="45"/>
      <c r="I29" s="31">
        <f>I5</f>
        <v>0</v>
      </c>
      <c r="J29" s="31">
        <f>J5</f>
        <v>0</v>
      </c>
      <c r="K29" s="31">
        <f>K5</f>
        <v>5</v>
      </c>
      <c r="L29" s="45"/>
      <c r="M29" s="46"/>
      <c r="O29" s="130" t="s">
        <v>80</v>
      </c>
      <c r="P29" s="125"/>
      <c r="Q29" s="126"/>
      <c r="R29" s="42"/>
      <c r="S29" s="129" t="s">
        <v>82</v>
      </c>
      <c r="T29" s="125"/>
      <c r="U29" s="126"/>
      <c r="V29" s="42"/>
      <c r="W29" s="129" t="s">
        <v>84</v>
      </c>
      <c r="X29" s="125"/>
      <c r="Y29" s="126"/>
      <c r="Z29" s="42"/>
      <c r="AA29" s="43"/>
    </row>
    <row r="30" spans="1:38">
      <c r="A30" s="47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O30" s="44" t="s">
        <v>18</v>
      </c>
      <c r="P30" s="31" t="s">
        <v>19</v>
      </c>
      <c r="Q30" s="31" t="s">
        <v>20</v>
      </c>
      <c r="R30" s="45"/>
      <c r="S30" s="31" t="s">
        <v>18</v>
      </c>
      <c r="T30" s="31" t="s">
        <v>19</v>
      </c>
      <c r="U30" s="31" t="s">
        <v>20</v>
      </c>
      <c r="V30" s="45"/>
      <c r="W30" s="31" t="s">
        <v>18</v>
      </c>
      <c r="X30" s="31" t="s">
        <v>19</v>
      </c>
      <c r="Y30" s="31" t="s">
        <v>20</v>
      </c>
      <c r="Z30" s="45"/>
      <c r="AA30" s="46"/>
    </row>
    <row r="31" spans="1:38">
      <c r="A31" s="48" t="s">
        <v>57</v>
      </c>
      <c r="B31" s="39" t="s">
        <v>58</v>
      </c>
      <c r="C31" s="39" t="s">
        <v>59</v>
      </c>
      <c r="D31" s="39" t="s">
        <v>60</v>
      </c>
      <c r="E31" s="39" t="s">
        <v>61</v>
      </c>
      <c r="F31" s="39" t="s">
        <v>62</v>
      </c>
      <c r="G31" s="39" t="s">
        <v>63</v>
      </c>
      <c r="H31" s="39" t="s">
        <v>64</v>
      </c>
      <c r="I31" s="39" t="s">
        <v>65</v>
      </c>
      <c r="J31" s="45"/>
      <c r="K31" s="45"/>
      <c r="L31" s="45"/>
      <c r="M31" s="46"/>
      <c r="O31" s="44">
        <f>A5</f>
        <v>4</v>
      </c>
      <c r="P31" s="31">
        <f>B5</f>
        <v>0</v>
      </c>
      <c r="Q31" s="31">
        <f>C5</f>
        <v>1</v>
      </c>
      <c r="R31" s="45"/>
      <c r="S31" s="31">
        <f>I5</f>
        <v>0</v>
      </c>
      <c r="T31" s="31">
        <f>J5</f>
        <v>0</v>
      </c>
      <c r="U31" s="31">
        <f>K5</f>
        <v>5</v>
      </c>
      <c r="V31" s="45"/>
      <c r="W31" s="31">
        <f>M5</f>
        <v>-1</v>
      </c>
      <c r="X31" s="31">
        <f>N5</f>
        <v>2</v>
      </c>
      <c r="Y31" s="31">
        <f>O5</f>
        <v>0</v>
      </c>
      <c r="Z31" s="45"/>
      <c r="AA31" s="46"/>
    </row>
    <row r="32" spans="1:38">
      <c r="A32" s="48" t="s">
        <v>57</v>
      </c>
      <c r="B32" s="39">
        <f>F29-B29</f>
        <v>4</v>
      </c>
      <c r="C32" s="39">
        <f>K29-C29</f>
        <v>4</v>
      </c>
      <c r="D32" s="39">
        <f>G29-C29</f>
        <v>0</v>
      </c>
      <c r="E32" s="39">
        <f>J29-B29</f>
        <v>0</v>
      </c>
      <c r="F32" s="39" t="s">
        <v>62</v>
      </c>
      <c r="G32" s="39">
        <f>E29-A29</f>
        <v>0</v>
      </c>
      <c r="H32" s="39">
        <f>I29-A29</f>
        <v>-4</v>
      </c>
      <c r="I32" s="39" t="s">
        <v>65</v>
      </c>
      <c r="J32" s="45"/>
      <c r="K32" s="45"/>
      <c r="L32" s="45"/>
      <c r="M32" s="46"/>
      <c r="O32" s="47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6"/>
    </row>
    <row r="33" spans="1:27">
      <c r="A33" s="47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O33" s="48" t="s">
        <v>57</v>
      </c>
      <c r="P33" s="39" t="s">
        <v>58</v>
      </c>
      <c r="Q33" s="39" t="s">
        <v>59</v>
      </c>
      <c r="R33" s="39" t="s">
        <v>60</v>
      </c>
      <c r="S33" s="39" t="s">
        <v>61</v>
      </c>
      <c r="T33" s="39" t="s">
        <v>62</v>
      </c>
      <c r="U33" s="39" t="s">
        <v>63</v>
      </c>
      <c r="V33" s="39" t="s">
        <v>64</v>
      </c>
      <c r="W33" s="39" t="s">
        <v>65</v>
      </c>
      <c r="X33" s="45"/>
      <c r="Y33" s="45"/>
      <c r="Z33" s="45"/>
      <c r="AA33" s="46"/>
    </row>
    <row r="34" spans="1:27">
      <c r="A34" s="49" t="s">
        <v>66</v>
      </c>
      <c r="B34" s="50"/>
      <c r="C34" s="50"/>
      <c r="D34" s="50" t="s">
        <v>67</v>
      </c>
      <c r="E34" s="50"/>
      <c r="F34" s="50"/>
      <c r="G34" s="50" t="s">
        <v>68</v>
      </c>
      <c r="H34" s="50"/>
      <c r="I34" s="50"/>
      <c r="J34" s="50" t="s">
        <v>69</v>
      </c>
      <c r="K34" s="50"/>
      <c r="L34" s="50"/>
      <c r="M34" s="51"/>
      <c r="N34" s="40"/>
      <c r="O34" s="48" t="s">
        <v>57</v>
      </c>
      <c r="P34" s="39">
        <f>T31-P31</f>
        <v>0</v>
      </c>
      <c r="Q34" s="39">
        <f>Y31-Q31</f>
        <v>-1</v>
      </c>
      <c r="R34" s="39">
        <f>U31-Q31</f>
        <v>4</v>
      </c>
      <c r="S34" s="39">
        <f>X31-P31</f>
        <v>2</v>
      </c>
      <c r="T34" s="39" t="s">
        <v>62</v>
      </c>
      <c r="U34" s="39">
        <f>S31-O31</f>
        <v>-4</v>
      </c>
      <c r="V34" s="39">
        <f>W31-O31</f>
        <v>-5</v>
      </c>
      <c r="W34" s="39" t="s">
        <v>65</v>
      </c>
      <c r="X34" s="45"/>
      <c r="Y34" s="45"/>
      <c r="Z34" s="45"/>
      <c r="AA34" s="46"/>
    </row>
    <row r="35" spans="1:27">
      <c r="A35" s="44" t="s">
        <v>70</v>
      </c>
      <c r="B35" s="31">
        <f>B32*C32</f>
        <v>16</v>
      </c>
      <c r="C35" s="50"/>
      <c r="D35" s="31" t="s">
        <v>70</v>
      </c>
      <c r="E35" s="31">
        <f>D32*E32</f>
        <v>0</v>
      </c>
      <c r="F35" s="50"/>
      <c r="G35" s="31" t="s">
        <v>71</v>
      </c>
      <c r="H35" s="31">
        <f>G32*C32</f>
        <v>0</v>
      </c>
      <c r="I35" s="50"/>
      <c r="J35" s="31" t="s">
        <v>71</v>
      </c>
      <c r="K35" s="31">
        <f>D32*H32</f>
        <v>0</v>
      </c>
      <c r="L35" s="50"/>
      <c r="M35" s="51"/>
      <c r="N35" s="40"/>
      <c r="O35" s="4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6"/>
    </row>
    <row r="36" spans="1:27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  <c r="N36" s="40"/>
      <c r="O36" s="49" t="s">
        <v>66</v>
      </c>
      <c r="P36" s="50"/>
      <c r="Q36" s="50"/>
      <c r="R36" s="50" t="s">
        <v>67</v>
      </c>
      <c r="S36" s="50"/>
      <c r="T36" s="50"/>
      <c r="U36" s="50" t="s">
        <v>68</v>
      </c>
      <c r="V36" s="50"/>
      <c r="W36" s="50"/>
      <c r="X36" s="50" t="s">
        <v>69</v>
      </c>
      <c r="Y36" s="50"/>
      <c r="Z36" s="50"/>
      <c r="AA36" s="51"/>
    </row>
    <row r="37" spans="1:27">
      <c r="A37" s="49" t="s">
        <v>72</v>
      </c>
      <c r="B37" s="50"/>
      <c r="C37" s="50"/>
      <c r="D37" s="50"/>
      <c r="E37" s="50" t="s">
        <v>73</v>
      </c>
      <c r="F37" s="50"/>
      <c r="G37" s="50"/>
      <c r="H37" s="50"/>
      <c r="I37" s="50"/>
      <c r="J37" s="50"/>
      <c r="K37" s="50"/>
      <c r="L37" s="50"/>
      <c r="M37" s="51"/>
      <c r="N37" s="40"/>
      <c r="O37" s="44" t="s">
        <v>70</v>
      </c>
      <c r="P37" s="31">
        <f>P34*Q34</f>
        <v>0</v>
      </c>
      <c r="Q37" s="50"/>
      <c r="R37" s="31" t="s">
        <v>70</v>
      </c>
      <c r="S37" s="31">
        <f>R34*S34</f>
        <v>8</v>
      </c>
      <c r="T37" s="50"/>
      <c r="U37" s="31" t="s">
        <v>71</v>
      </c>
      <c r="V37" s="31">
        <f>U34*Q34</f>
        <v>4</v>
      </c>
      <c r="W37" s="50"/>
      <c r="X37" s="31" t="s">
        <v>71</v>
      </c>
      <c r="Y37" s="31">
        <f>R34*V34</f>
        <v>-20</v>
      </c>
      <c r="Z37" s="50"/>
      <c r="AA37" s="51"/>
    </row>
    <row r="38" spans="1:27">
      <c r="A38" s="44" t="s">
        <v>74</v>
      </c>
      <c r="B38" s="31">
        <f>G32*E32</f>
        <v>0</v>
      </c>
      <c r="C38" s="50"/>
      <c r="D38" s="50"/>
      <c r="E38" s="31" t="s">
        <v>74</v>
      </c>
      <c r="F38" s="31">
        <f>B32*H32</f>
        <v>-16</v>
      </c>
      <c r="G38" s="50"/>
      <c r="H38" s="50"/>
      <c r="I38" s="50"/>
      <c r="J38" s="50"/>
      <c r="K38" s="50"/>
      <c r="L38" s="50"/>
      <c r="M38" s="51"/>
      <c r="N38" s="40"/>
      <c r="O38" s="49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1"/>
    </row>
    <row r="39" spans="1:27">
      <c r="A39" s="4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  <c r="O39" s="49" t="s">
        <v>72</v>
      </c>
      <c r="P39" s="50"/>
      <c r="Q39" s="50"/>
      <c r="R39" s="50"/>
      <c r="S39" s="50" t="s">
        <v>73</v>
      </c>
      <c r="T39" s="50"/>
      <c r="U39" s="50"/>
      <c r="V39" s="50"/>
      <c r="W39" s="50"/>
      <c r="X39" s="50"/>
      <c r="Y39" s="50"/>
      <c r="Z39" s="50"/>
      <c r="AA39" s="51"/>
    </row>
    <row r="40" spans="1:27" ht="17.399999999999999">
      <c r="A40" s="127" t="s">
        <v>83</v>
      </c>
      <c r="B40" s="128"/>
      <c r="C40" s="128"/>
      <c r="D40" s="128"/>
      <c r="E40" s="128"/>
      <c r="F40" s="128"/>
      <c r="G40" s="128"/>
      <c r="H40" s="128"/>
      <c r="I40" s="128"/>
      <c r="J40" s="45"/>
      <c r="K40" s="45"/>
      <c r="L40" s="45"/>
      <c r="M40" s="46"/>
      <c r="O40" s="44" t="s">
        <v>74</v>
      </c>
      <c r="P40" s="31">
        <f>U34*S34</f>
        <v>-8</v>
      </c>
      <c r="Q40" s="50"/>
      <c r="R40" s="50"/>
      <c r="S40" s="31" t="s">
        <v>74</v>
      </c>
      <c r="T40" s="31">
        <f>P34*V34</f>
        <v>0</v>
      </c>
      <c r="U40" s="50"/>
      <c r="V40" s="50"/>
      <c r="W40" s="50"/>
      <c r="X40" s="50"/>
      <c r="Y40" s="50"/>
      <c r="Z40" s="50"/>
      <c r="AA40" s="51"/>
    </row>
    <row r="41" spans="1:27">
      <c r="A41" s="52" t="s">
        <v>18</v>
      </c>
      <c r="B41" s="41" t="s">
        <v>75</v>
      </c>
      <c r="C41" s="32">
        <f>B35</f>
        <v>16</v>
      </c>
      <c r="D41" s="32">
        <f>E35</f>
        <v>0</v>
      </c>
      <c r="E41" s="32" t="s">
        <v>19</v>
      </c>
      <c r="F41" s="32" t="s">
        <v>76</v>
      </c>
      <c r="G41" s="32">
        <f>H35</f>
        <v>0</v>
      </c>
      <c r="H41" s="32">
        <f>K35</f>
        <v>0</v>
      </c>
      <c r="I41" s="32" t="s">
        <v>20</v>
      </c>
      <c r="J41" s="32" t="s">
        <v>77</v>
      </c>
      <c r="K41" s="32">
        <f>B38</f>
        <v>0</v>
      </c>
      <c r="L41" s="32">
        <f>F38</f>
        <v>-16</v>
      </c>
      <c r="M41" s="53"/>
      <c r="N41" s="33"/>
      <c r="O41" s="47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</row>
    <row r="42" spans="1:27" ht="17.399999999999999">
      <c r="A42" s="52">
        <f>C41-D41</f>
        <v>16</v>
      </c>
      <c r="B42" s="32">
        <f>-(A29*C41-A29*D41)</f>
        <v>-64</v>
      </c>
      <c r="C42" s="32"/>
      <c r="D42" s="32"/>
      <c r="E42" s="32">
        <f>K35-H35</f>
        <v>0</v>
      </c>
      <c r="F42" s="32">
        <f>K35*-(B29)-H35*(-B29)</f>
        <v>0</v>
      </c>
      <c r="G42" s="32"/>
      <c r="H42" s="32"/>
      <c r="I42" s="32">
        <f>K41-L41</f>
        <v>16</v>
      </c>
      <c r="J42" s="32">
        <f>-C29*K41-(-C29)*L41</f>
        <v>-16</v>
      </c>
      <c r="K42" s="32"/>
      <c r="L42" s="32"/>
      <c r="M42" s="53"/>
      <c r="N42" s="33"/>
      <c r="O42" s="127" t="s">
        <v>226</v>
      </c>
      <c r="P42" s="128"/>
      <c r="Q42" s="128"/>
      <c r="R42" s="128"/>
      <c r="S42" s="128"/>
      <c r="T42" s="128"/>
      <c r="U42" s="128"/>
      <c r="V42" s="128"/>
      <c r="W42" s="128"/>
      <c r="X42" s="45"/>
      <c r="Y42" s="45"/>
      <c r="Z42" s="45"/>
      <c r="AA42" s="46"/>
    </row>
    <row r="43" spans="1:27">
      <c r="A43" s="4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  <c r="O43" s="52" t="s">
        <v>18</v>
      </c>
      <c r="P43" s="41" t="s">
        <v>75</v>
      </c>
      <c r="Q43" s="32">
        <f>P37</f>
        <v>0</v>
      </c>
      <c r="R43" s="32">
        <f>S37</f>
        <v>8</v>
      </c>
      <c r="S43" s="32" t="s">
        <v>19</v>
      </c>
      <c r="T43" s="32" t="s">
        <v>76</v>
      </c>
      <c r="U43" s="32">
        <f>V37</f>
        <v>4</v>
      </c>
      <c r="V43" s="32">
        <f>Y37</f>
        <v>-20</v>
      </c>
      <c r="W43" s="32" t="s">
        <v>20</v>
      </c>
      <c r="X43" s="32" t="s">
        <v>77</v>
      </c>
      <c r="Y43" s="32">
        <f>P40</f>
        <v>-8</v>
      </c>
      <c r="Z43" s="32">
        <f>T40</f>
        <v>0</v>
      </c>
      <c r="AA43" s="53"/>
    </row>
    <row r="44" spans="1:27" ht="15" thickBot="1">
      <c r="A44" s="54"/>
      <c r="B44" s="55">
        <f>$A$42</f>
        <v>16</v>
      </c>
      <c r="C44" s="55" t="s">
        <v>18</v>
      </c>
      <c r="D44" s="56" t="s">
        <v>78</v>
      </c>
      <c r="E44" s="55">
        <f>$E$42</f>
        <v>0</v>
      </c>
      <c r="F44" s="55" t="s">
        <v>19</v>
      </c>
      <c r="G44" s="56" t="s">
        <v>78</v>
      </c>
      <c r="H44" s="55">
        <f>$I$42</f>
        <v>16</v>
      </c>
      <c r="I44" s="55" t="s">
        <v>20</v>
      </c>
      <c r="J44" s="56" t="s">
        <v>78</v>
      </c>
      <c r="K44" s="55">
        <f>$B$42+$F$42+$J$42</f>
        <v>-80</v>
      </c>
      <c r="L44" s="56" t="s">
        <v>79</v>
      </c>
      <c r="M44" s="57">
        <v>0</v>
      </c>
      <c r="N44" s="24"/>
      <c r="O44" s="52">
        <f>Q43-R43</f>
        <v>-8</v>
      </c>
      <c r="P44" s="32">
        <f>-(O31*Q43-O31*R43)</f>
        <v>32</v>
      </c>
      <c r="Q44" s="32"/>
      <c r="R44" s="32"/>
      <c r="S44" s="32">
        <f>Y37-V37</f>
        <v>-24</v>
      </c>
      <c r="T44" s="32">
        <f>Y37*-(P31)-V37*(-P31)</f>
        <v>0</v>
      </c>
      <c r="U44" s="32"/>
      <c r="V44" s="32"/>
      <c r="W44" s="32">
        <f>Y43-Z43</f>
        <v>-8</v>
      </c>
      <c r="X44" s="32">
        <f>-Q31*Y43-(-Q31)*Z43</f>
        <v>8</v>
      </c>
      <c r="Y44" s="32"/>
      <c r="Z44" s="32"/>
      <c r="AA44" s="53"/>
    </row>
    <row r="45" spans="1:27" ht="15" thickBot="1">
      <c r="O45" s="47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6"/>
    </row>
    <row r="46" spans="1:27" ht="16.2" thickBot="1">
      <c r="A46" s="130" t="s">
        <v>86</v>
      </c>
      <c r="B46" s="125"/>
      <c r="C46" s="126"/>
      <c r="D46" s="42"/>
      <c r="E46" s="129" t="s">
        <v>81</v>
      </c>
      <c r="F46" s="125"/>
      <c r="G46" s="126"/>
      <c r="H46" s="42"/>
      <c r="I46" s="129" t="s">
        <v>84</v>
      </c>
      <c r="J46" s="125"/>
      <c r="K46" s="126"/>
      <c r="L46" s="42"/>
      <c r="M46" s="43"/>
      <c r="O46" s="54"/>
      <c r="P46" s="55">
        <f>$O$44</f>
        <v>-8</v>
      </c>
      <c r="Q46" s="55" t="s">
        <v>18</v>
      </c>
      <c r="R46" s="56" t="s">
        <v>78</v>
      </c>
      <c r="S46" s="55">
        <f>$S$44</f>
        <v>-24</v>
      </c>
      <c r="T46" s="55" t="s">
        <v>19</v>
      </c>
      <c r="U46" s="56" t="s">
        <v>78</v>
      </c>
      <c r="V46" s="55">
        <f>$W$44</f>
        <v>-8</v>
      </c>
      <c r="W46" s="55" t="s">
        <v>20</v>
      </c>
      <c r="X46" s="56" t="s">
        <v>78</v>
      </c>
      <c r="Y46" s="55">
        <f>$P$44+$T$44+$X$44</f>
        <v>40</v>
      </c>
      <c r="Z46" s="56" t="s">
        <v>79</v>
      </c>
      <c r="AA46" s="57">
        <v>0</v>
      </c>
    </row>
    <row r="47" spans="1:27" ht="15" thickBot="1">
      <c r="A47" s="44" t="s">
        <v>18</v>
      </c>
      <c r="B47" s="31" t="s">
        <v>19</v>
      </c>
      <c r="C47" s="31" t="s">
        <v>20</v>
      </c>
      <c r="D47" s="45"/>
      <c r="E47" s="31" t="s">
        <v>18</v>
      </c>
      <c r="F47" s="31" t="s">
        <v>19</v>
      </c>
      <c r="G47" s="31" t="s">
        <v>20</v>
      </c>
      <c r="H47" s="45"/>
      <c r="I47" s="31" t="s">
        <v>18</v>
      </c>
      <c r="J47" s="31" t="s">
        <v>19</v>
      </c>
      <c r="K47" s="31" t="s">
        <v>20</v>
      </c>
      <c r="L47" s="45"/>
      <c r="M47" s="46"/>
    </row>
    <row r="48" spans="1:27" ht="15.6">
      <c r="A48" s="44">
        <f>A5</f>
        <v>4</v>
      </c>
      <c r="B48" s="31">
        <f>B5</f>
        <v>0</v>
      </c>
      <c r="C48" s="31">
        <f>C5</f>
        <v>1</v>
      </c>
      <c r="D48" s="45"/>
      <c r="E48" s="31">
        <f>E5</f>
        <v>4</v>
      </c>
      <c r="F48" s="31">
        <f>F5</f>
        <v>4</v>
      </c>
      <c r="G48" s="31">
        <f>G5</f>
        <v>1</v>
      </c>
      <c r="H48" s="45"/>
      <c r="I48" s="31">
        <f>M5</f>
        <v>-1</v>
      </c>
      <c r="J48" s="31">
        <f>N5</f>
        <v>2</v>
      </c>
      <c r="K48" s="31">
        <f>O5</f>
        <v>0</v>
      </c>
      <c r="L48" s="45"/>
      <c r="M48" s="46"/>
      <c r="O48" s="130" t="s">
        <v>86</v>
      </c>
      <c r="P48" s="125"/>
      <c r="Q48" s="126"/>
      <c r="R48" s="42"/>
      <c r="S48" s="129" t="s">
        <v>150</v>
      </c>
      <c r="T48" s="125"/>
      <c r="U48" s="126"/>
      <c r="V48" s="42"/>
      <c r="W48" s="129" t="s">
        <v>151</v>
      </c>
      <c r="X48" s="125"/>
      <c r="Y48" s="126"/>
      <c r="Z48" s="42"/>
      <c r="AA48" s="43"/>
    </row>
    <row r="49" spans="1:29">
      <c r="A49" s="4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  <c r="O49" s="44" t="s">
        <v>18</v>
      </c>
      <c r="P49" s="31" t="s">
        <v>19</v>
      </c>
      <c r="Q49" s="31" t="s">
        <v>20</v>
      </c>
      <c r="R49" s="45"/>
      <c r="S49" s="31" t="s">
        <v>18</v>
      </c>
      <c r="T49" s="31" t="s">
        <v>19</v>
      </c>
      <c r="U49" s="31" t="s">
        <v>20</v>
      </c>
      <c r="V49" s="45"/>
      <c r="W49" s="31" t="s">
        <v>18</v>
      </c>
      <c r="X49" s="31" t="s">
        <v>19</v>
      </c>
      <c r="Y49" s="31" t="s">
        <v>20</v>
      </c>
      <c r="Z49" s="45"/>
      <c r="AA49" s="46"/>
    </row>
    <row r="50" spans="1:29">
      <c r="A50" s="48" t="s">
        <v>57</v>
      </c>
      <c r="B50" s="39" t="s">
        <v>58</v>
      </c>
      <c r="C50" s="39" t="s">
        <v>59</v>
      </c>
      <c r="D50" s="39" t="s">
        <v>60</v>
      </c>
      <c r="E50" s="39" t="s">
        <v>61</v>
      </c>
      <c r="F50" s="39" t="s">
        <v>62</v>
      </c>
      <c r="G50" s="39" t="s">
        <v>63</v>
      </c>
      <c r="H50" s="39" t="s">
        <v>64</v>
      </c>
      <c r="I50" s="39" t="s">
        <v>65</v>
      </c>
      <c r="J50" s="45"/>
      <c r="K50" s="45"/>
      <c r="L50" s="45"/>
      <c r="M50" s="46"/>
      <c r="O50" s="44">
        <f>A5</f>
        <v>4</v>
      </c>
      <c r="P50" s="31">
        <f>B5</f>
        <v>0</v>
      </c>
      <c r="Q50" s="31">
        <f>C5</f>
        <v>1</v>
      </c>
      <c r="R50" s="45"/>
      <c r="S50" s="31">
        <v>1.5462800000000001</v>
      </c>
      <c r="T50" s="31">
        <f>F48</f>
        <v>4</v>
      </c>
      <c r="U50" s="31">
        <v>1.34876</v>
      </c>
      <c r="V50" s="45"/>
      <c r="W50" s="31">
        <v>0.47686000000000001</v>
      </c>
      <c r="X50" s="31">
        <v>2.06081</v>
      </c>
      <c r="Y50" s="31">
        <v>1.34876</v>
      </c>
      <c r="Z50" s="45"/>
      <c r="AA50" s="46"/>
    </row>
    <row r="51" spans="1:29">
      <c r="A51" s="48" t="s">
        <v>57</v>
      </c>
      <c r="B51" s="39">
        <f>F48-B48</f>
        <v>4</v>
      </c>
      <c r="C51" s="39">
        <f>K48-C48</f>
        <v>-1</v>
      </c>
      <c r="D51" s="39">
        <f>G48-C48</f>
        <v>0</v>
      </c>
      <c r="E51" s="39">
        <f>J48-B48</f>
        <v>2</v>
      </c>
      <c r="F51" s="39" t="s">
        <v>62</v>
      </c>
      <c r="G51" s="39">
        <f>E48-A48</f>
        <v>0</v>
      </c>
      <c r="H51" s="39">
        <f>I48-A48</f>
        <v>-5</v>
      </c>
      <c r="I51" s="39" t="s">
        <v>65</v>
      </c>
      <c r="J51" s="45"/>
      <c r="K51" s="45"/>
      <c r="L51" s="45"/>
      <c r="M51" s="46"/>
      <c r="O51" s="47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6"/>
    </row>
    <row r="52" spans="1:29">
      <c r="A52" s="4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6"/>
      <c r="O52" s="48" t="s">
        <v>57</v>
      </c>
      <c r="P52" s="39" t="s">
        <v>58</v>
      </c>
      <c r="Q52" s="39" t="s">
        <v>59</v>
      </c>
      <c r="R52" s="39" t="s">
        <v>60</v>
      </c>
      <c r="S52" s="39" t="s">
        <v>61</v>
      </c>
      <c r="T52" s="39" t="s">
        <v>62</v>
      </c>
      <c r="U52" s="39" t="s">
        <v>63</v>
      </c>
      <c r="V52" s="39" t="s">
        <v>64</v>
      </c>
      <c r="W52" s="39" t="s">
        <v>65</v>
      </c>
      <c r="X52" s="45"/>
      <c r="Y52" s="45"/>
      <c r="Z52" s="45"/>
      <c r="AA52" s="46"/>
    </row>
    <row r="53" spans="1:29">
      <c r="A53" s="49" t="s">
        <v>66</v>
      </c>
      <c r="B53" s="50"/>
      <c r="C53" s="50"/>
      <c r="D53" s="50" t="s">
        <v>67</v>
      </c>
      <c r="E53" s="50"/>
      <c r="F53" s="50"/>
      <c r="G53" s="50" t="s">
        <v>68</v>
      </c>
      <c r="H53" s="50"/>
      <c r="I53" s="50"/>
      <c r="J53" s="50" t="s">
        <v>69</v>
      </c>
      <c r="K53" s="50"/>
      <c r="L53" s="50"/>
      <c r="M53" s="51"/>
      <c r="O53" s="48" t="s">
        <v>57</v>
      </c>
      <c r="P53" s="39">
        <f>T50-P50</f>
        <v>4</v>
      </c>
      <c r="Q53" s="39">
        <f>Y50-Q50</f>
        <v>0.34875999999999996</v>
      </c>
      <c r="R53" s="39">
        <f>U50-Q50</f>
        <v>0.34875999999999996</v>
      </c>
      <c r="S53" s="39">
        <f>X50-P50</f>
        <v>2.06081</v>
      </c>
      <c r="T53" s="39" t="s">
        <v>62</v>
      </c>
      <c r="U53" s="39">
        <f>S50-O50</f>
        <v>-2.4537199999999997</v>
      </c>
      <c r="V53" s="39">
        <f>W50-O50</f>
        <v>-3.5231400000000002</v>
      </c>
      <c r="W53" s="39" t="s">
        <v>65</v>
      </c>
      <c r="X53" s="45"/>
      <c r="Y53" s="45"/>
      <c r="Z53" s="45"/>
      <c r="AA53" s="46"/>
    </row>
    <row r="54" spans="1:29">
      <c r="A54" s="44" t="s">
        <v>70</v>
      </c>
      <c r="B54" s="31">
        <f>B51*C51</f>
        <v>-4</v>
      </c>
      <c r="C54" s="50"/>
      <c r="D54" s="31" t="s">
        <v>70</v>
      </c>
      <c r="E54" s="31">
        <f>D51*E51</f>
        <v>0</v>
      </c>
      <c r="F54" s="50"/>
      <c r="G54" s="31" t="s">
        <v>71</v>
      </c>
      <c r="H54" s="31">
        <f>G51*C51</f>
        <v>0</v>
      </c>
      <c r="I54" s="50"/>
      <c r="J54" s="31" t="s">
        <v>71</v>
      </c>
      <c r="K54" s="31">
        <f>D51*H51</f>
        <v>0</v>
      </c>
      <c r="L54" s="50"/>
      <c r="M54" s="51"/>
      <c r="O54" s="47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</row>
    <row r="55" spans="1:29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1"/>
      <c r="O55" s="49" t="s">
        <v>66</v>
      </c>
      <c r="P55" s="50"/>
      <c r="Q55" s="50"/>
      <c r="R55" s="50" t="s">
        <v>67</v>
      </c>
      <c r="S55" s="50"/>
      <c r="T55" s="50"/>
      <c r="U55" s="50" t="s">
        <v>68</v>
      </c>
      <c r="V55" s="50"/>
      <c r="W55" s="50"/>
      <c r="X55" s="50" t="s">
        <v>69</v>
      </c>
      <c r="Y55" s="50"/>
      <c r="Z55" s="50"/>
      <c r="AA55" s="51"/>
    </row>
    <row r="56" spans="1:29">
      <c r="A56" s="49" t="s">
        <v>72</v>
      </c>
      <c r="B56" s="50"/>
      <c r="C56" s="50"/>
      <c r="D56" s="50"/>
      <c r="E56" s="50" t="s">
        <v>73</v>
      </c>
      <c r="F56" s="50"/>
      <c r="G56" s="50"/>
      <c r="H56" s="50"/>
      <c r="I56" s="50"/>
      <c r="J56" s="50"/>
      <c r="K56" s="50"/>
      <c r="L56" s="50"/>
      <c r="M56" s="51"/>
      <c r="O56" s="44" t="s">
        <v>70</v>
      </c>
      <c r="P56" s="31">
        <f>P53*Q53</f>
        <v>1.3950399999999998</v>
      </c>
      <c r="Q56" s="50"/>
      <c r="R56" s="31" t="s">
        <v>70</v>
      </c>
      <c r="S56" s="31">
        <f>R53*S53</f>
        <v>0.71872809559999995</v>
      </c>
      <c r="T56" s="50"/>
      <c r="U56" s="31" t="s">
        <v>71</v>
      </c>
      <c r="V56" s="31">
        <f>U53*Q53</f>
        <v>-0.85575938719999978</v>
      </c>
      <c r="W56" s="50"/>
      <c r="X56" s="31" t="s">
        <v>71</v>
      </c>
      <c r="Y56" s="31">
        <f>R53*V53</f>
        <v>-1.2287303063999999</v>
      </c>
      <c r="Z56" s="50"/>
      <c r="AA56" s="51"/>
    </row>
    <row r="57" spans="1:29">
      <c r="A57" s="44" t="s">
        <v>74</v>
      </c>
      <c r="B57" s="31">
        <f>G51*E51</f>
        <v>0</v>
      </c>
      <c r="C57" s="50"/>
      <c r="D57" s="50"/>
      <c r="E57" s="31" t="s">
        <v>74</v>
      </c>
      <c r="F57" s="31">
        <f>B51*H51</f>
        <v>-20</v>
      </c>
      <c r="G57" s="50"/>
      <c r="H57" s="50"/>
      <c r="I57" s="50"/>
      <c r="J57" s="50"/>
      <c r="K57" s="50"/>
      <c r="L57" s="50"/>
      <c r="M57" s="51"/>
      <c r="O57" s="49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</row>
    <row r="58" spans="1:29">
      <c r="A58" s="4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6"/>
      <c r="O58" s="49" t="s">
        <v>72</v>
      </c>
      <c r="P58" s="50"/>
      <c r="Q58" s="50"/>
      <c r="R58" s="50"/>
      <c r="S58" s="50" t="s">
        <v>73</v>
      </c>
      <c r="T58" s="50"/>
      <c r="U58" s="50"/>
      <c r="V58" s="50"/>
      <c r="W58" s="50"/>
      <c r="X58" s="50"/>
      <c r="Y58" s="50"/>
      <c r="Z58" s="50"/>
      <c r="AA58" s="51"/>
    </row>
    <row r="59" spans="1:29" ht="17.399999999999999">
      <c r="A59" s="127" t="s">
        <v>105</v>
      </c>
      <c r="B59" s="128"/>
      <c r="C59" s="128"/>
      <c r="D59" s="128"/>
      <c r="E59" s="128"/>
      <c r="F59" s="128"/>
      <c r="G59" s="128"/>
      <c r="H59" s="128"/>
      <c r="I59" s="128"/>
      <c r="J59" s="45"/>
      <c r="K59" s="45"/>
      <c r="L59" s="45"/>
      <c r="M59" s="46"/>
      <c r="O59" s="44" t="s">
        <v>74</v>
      </c>
      <c r="P59" s="31">
        <f>U53*S53</f>
        <v>-5.0566507131999998</v>
      </c>
      <c r="Q59" s="50"/>
      <c r="R59" s="50"/>
      <c r="S59" s="31" t="s">
        <v>74</v>
      </c>
      <c r="T59" s="31">
        <f>P53*V53</f>
        <v>-14.092560000000001</v>
      </c>
      <c r="U59" s="50"/>
      <c r="V59" s="50"/>
      <c r="W59" s="50"/>
      <c r="X59" s="50"/>
      <c r="Y59" s="50"/>
      <c r="Z59" s="50"/>
      <c r="AA59" s="51"/>
    </row>
    <row r="60" spans="1:29">
      <c r="A60" s="52" t="s">
        <v>18</v>
      </c>
      <c r="B60" s="41" t="s">
        <v>75</v>
      </c>
      <c r="C60" s="32">
        <f>B54</f>
        <v>-4</v>
      </c>
      <c r="D60" s="32">
        <f>E54</f>
        <v>0</v>
      </c>
      <c r="E60" s="32" t="s">
        <v>19</v>
      </c>
      <c r="F60" s="32" t="s">
        <v>76</v>
      </c>
      <c r="G60" s="32">
        <f>H54</f>
        <v>0</v>
      </c>
      <c r="H60" s="32">
        <f>K54</f>
        <v>0</v>
      </c>
      <c r="I60" s="32" t="s">
        <v>20</v>
      </c>
      <c r="J60" s="32" t="s">
        <v>77</v>
      </c>
      <c r="K60" s="32">
        <f>B57</f>
        <v>0</v>
      </c>
      <c r="L60" s="32">
        <f>F57</f>
        <v>-20</v>
      </c>
      <c r="M60" s="53"/>
      <c r="O60" s="47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6"/>
    </row>
    <row r="61" spans="1:29" ht="17.399999999999999">
      <c r="A61" s="52">
        <f>C60-D60</f>
        <v>-4</v>
      </c>
      <c r="B61" s="32">
        <f>-(A48*C60-A48*D60)</f>
        <v>16</v>
      </c>
      <c r="C61" s="32"/>
      <c r="D61" s="32"/>
      <c r="E61" s="32">
        <f>K54-H54</f>
        <v>0</v>
      </c>
      <c r="F61" s="32">
        <f>K54*-(B48)-H54*(-B48)</f>
        <v>0</v>
      </c>
      <c r="G61" s="32"/>
      <c r="H61" s="32"/>
      <c r="I61" s="32">
        <f>K60-L60</f>
        <v>20</v>
      </c>
      <c r="J61" s="32">
        <f>-C48*K60-(-C48)*L60</f>
        <v>-20</v>
      </c>
      <c r="K61" s="32"/>
      <c r="L61" s="32"/>
      <c r="M61" s="53"/>
      <c r="O61" s="127" t="s">
        <v>154</v>
      </c>
      <c r="P61" s="128"/>
      <c r="Q61" s="128"/>
      <c r="R61" s="128"/>
      <c r="S61" s="128"/>
      <c r="T61" s="128"/>
      <c r="U61" s="128"/>
      <c r="V61" s="128"/>
      <c r="W61" s="128"/>
      <c r="X61" s="45"/>
      <c r="Y61" s="45"/>
      <c r="Z61" s="45"/>
      <c r="AA61" s="46"/>
    </row>
    <row r="62" spans="1:29">
      <c r="A62" s="4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6"/>
      <c r="O62" s="52" t="s">
        <v>18</v>
      </c>
      <c r="P62" s="41" t="s">
        <v>75</v>
      </c>
      <c r="Q62" s="32">
        <f>P56</f>
        <v>1.3950399999999998</v>
      </c>
      <c r="R62" s="32">
        <f>S56</f>
        <v>0.71872809559999995</v>
      </c>
      <c r="S62" s="32" t="s">
        <v>19</v>
      </c>
      <c r="T62" s="32" t="s">
        <v>76</v>
      </c>
      <c r="U62" s="32">
        <f>V56</f>
        <v>-0.85575938719999978</v>
      </c>
      <c r="V62" s="32">
        <f>Y56</f>
        <v>-1.2287303063999999</v>
      </c>
      <c r="W62" s="32" t="s">
        <v>20</v>
      </c>
      <c r="X62" s="32" t="s">
        <v>77</v>
      </c>
      <c r="Y62" s="32">
        <f>P59</f>
        <v>-5.0566507131999998</v>
      </c>
      <c r="Z62" s="32">
        <f>T59</f>
        <v>-14.092560000000001</v>
      </c>
      <c r="AA62" s="53"/>
    </row>
    <row r="63" spans="1:29" ht="15" thickBot="1">
      <c r="A63" s="54"/>
      <c r="B63" s="55">
        <f>$A$61</f>
        <v>-4</v>
      </c>
      <c r="C63" s="55" t="s">
        <v>18</v>
      </c>
      <c r="D63" s="56" t="s">
        <v>78</v>
      </c>
      <c r="E63" s="55">
        <f>$E$61</f>
        <v>0</v>
      </c>
      <c r="F63" s="55" t="s">
        <v>19</v>
      </c>
      <c r="G63" s="56" t="s">
        <v>78</v>
      </c>
      <c r="H63" s="55">
        <f>$I$61</f>
        <v>20</v>
      </c>
      <c r="I63" s="55" t="s">
        <v>20</v>
      </c>
      <c r="J63" s="56" t="s">
        <v>78</v>
      </c>
      <c r="K63" s="55">
        <f>$B$61+$F$61+$J$61</f>
        <v>-4</v>
      </c>
      <c r="L63" s="56" t="s">
        <v>79</v>
      </c>
      <c r="M63" s="57">
        <v>0</v>
      </c>
      <c r="O63" s="52">
        <f>Q62-R62</f>
        <v>0.67631190439999989</v>
      </c>
      <c r="P63" s="32">
        <f>-(O50*Q62-O50*R62)</f>
        <v>-2.7052476175999995</v>
      </c>
      <c r="Q63" s="32"/>
      <c r="R63" s="32"/>
      <c r="S63" s="32">
        <f>Y56-V56</f>
        <v>-0.37297091920000014</v>
      </c>
      <c r="T63" s="32">
        <f>Y56*-(P50)-V56*(-P50)</f>
        <v>0</v>
      </c>
      <c r="U63" s="32"/>
      <c r="V63" s="32"/>
      <c r="W63" s="32">
        <f>Y62-Z62</f>
        <v>9.0359092868000008</v>
      </c>
      <c r="X63" s="32">
        <f>-Q50*Y62-(-Q50)*Z62</f>
        <v>-9.0359092868000008</v>
      </c>
      <c r="Y63" s="32"/>
      <c r="Z63" s="32"/>
      <c r="AA63" s="53"/>
    </row>
    <row r="64" spans="1:29" ht="15" thickBot="1">
      <c r="O64" s="47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6"/>
      <c r="AC64" s="94"/>
    </row>
    <row r="65" spans="1:39" ht="16.2" thickBot="1">
      <c r="A65" s="130" t="s">
        <v>81</v>
      </c>
      <c r="B65" s="125"/>
      <c r="C65" s="126"/>
      <c r="D65" s="42"/>
      <c r="E65" s="129" t="s">
        <v>82</v>
      </c>
      <c r="F65" s="125"/>
      <c r="G65" s="126"/>
      <c r="H65" s="42"/>
      <c r="I65" s="129" t="s">
        <v>84</v>
      </c>
      <c r="J65" s="125"/>
      <c r="K65" s="126"/>
      <c r="L65" s="42"/>
      <c r="M65" s="43"/>
      <c r="O65" s="54"/>
      <c r="P65" s="55">
        <f>$O$63</f>
        <v>0.67631190439999989</v>
      </c>
      <c r="Q65" s="55" t="s">
        <v>18</v>
      </c>
      <c r="R65" s="56" t="s">
        <v>78</v>
      </c>
      <c r="S65" s="55">
        <f>$S$63</f>
        <v>-0.37297091920000014</v>
      </c>
      <c r="T65" s="55" t="s">
        <v>19</v>
      </c>
      <c r="U65" s="56" t="s">
        <v>78</v>
      </c>
      <c r="V65" s="55">
        <f>$W$63</f>
        <v>9.0359092868000008</v>
      </c>
      <c r="W65" s="55" t="s">
        <v>20</v>
      </c>
      <c r="X65" s="56" t="s">
        <v>78</v>
      </c>
      <c r="Y65" s="55">
        <f>$P$63+$T$63+$X$63</f>
        <v>-11.7411569044</v>
      </c>
      <c r="Z65" s="56" t="s">
        <v>79</v>
      </c>
      <c r="AA65" s="57">
        <v>0</v>
      </c>
    </row>
    <row r="66" spans="1:39">
      <c r="A66" s="44" t="s">
        <v>18</v>
      </c>
      <c r="B66" s="31" t="s">
        <v>19</v>
      </c>
      <c r="C66" s="31" t="s">
        <v>20</v>
      </c>
      <c r="D66" s="45"/>
      <c r="E66" s="31" t="s">
        <v>18</v>
      </c>
      <c r="F66" s="31" t="s">
        <v>19</v>
      </c>
      <c r="G66" s="31" t="s">
        <v>20</v>
      </c>
      <c r="H66" s="45"/>
      <c r="I66" s="31" t="s">
        <v>18</v>
      </c>
      <c r="J66" s="31" t="s">
        <v>19</v>
      </c>
      <c r="K66" s="31" t="s">
        <v>20</v>
      </c>
      <c r="L66" s="45"/>
      <c r="M66" s="46"/>
    </row>
    <row r="67" spans="1:39" ht="18" thickBot="1">
      <c r="A67" s="44">
        <f>E5</f>
        <v>4</v>
      </c>
      <c r="B67" s="31">
        <f>F5</f>
        <v>4</v>
      </c>
      <c r="C67" s="31">
        <f>G5</f>
        <v>1</v>
      </c>
      <c r="D67" s="45"/>
      <c r="E67" s="31">
        <f>I5</f>
        <v>0</v>
      </c>
      <c r="F67" s="31">
        <f>J5</f>
        <v>0</v>
      </c>
      <c r="G67" s="31">
        <f>K5</f>
        <v>5</v>
      </c>
      <c r="H67" s="45"/>
      <c r="I67" s="31">
        <f>M5</f>
        <v>-1</v>
      </c>
      <c r="J67" s="31">
        <f>N5</f>
        <v>2</v>
      </c>
      <c r="K67" s="31">
        <f>O5</f>
        <v>0</v>
      </c>
      <c r="L67" s="45"/>
      <c r="M67" s="46"/>
      <c r="O67" s="133" t="s">
        <v>93</v>
      </c>
      <c r="P67" s="133"/>
      <c r="Q67" s="133"/>
      <c r="R67" s="133"/>
      <c r="T67" s="84"/>
      <c r="U67" s="84"/>
      <c r="V67" s="84"/>
      <c r="W67" s="12" t="s">
        <v>18</v>
      </c>
      <c r="X67" s="12" t="s">
        <v>19</v>
      </c>
      <c r="Y67" s="12" t="s">
        <v>20</v>
      </c>
    </row>
    <row r="68" spans="1:39" ht="18.600000000000001" thickBot="1">
      <c r="A68" s="4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6"/>
      <c r="O68" s="36"/>
      <c r="T68" s="16" t="s">
        <v>26</v>
      </c>
      <c r="U68" s="17"/>
      <c r="V68" s="17"/>
      <c r="W68" s="18">
        <f>$E$5-$A$5</f>
        <v>0</v>
      </c>
      <c r="X68" s="18">
        <f>$F$5-$B$5</f>
        <v>4</v>
      </c>
      <c r="Y68" s="18">
        <f>$G$5-$C$5</f>
        <v>0</v>
      </c>
      <c r="AA68" s="137" t="s">
        <v>0</v>
      </c>
      <c r="AB68" s="138"/>
      <c r="AC68" s="139"/>
      <c r="AE68" s="99" t="s">
        <v>183</v>
      </c>
      <c r="AF68" s="99"/>
      <c r="AG68" s="99"/>
      <c r="AH68" s="100"/>
      <c r="AI68" s="94"/>
      <c r="AJ68" s="108"/>
      <c r="AK68" s="108"/>
      <c r="AL68" s="108"/>
      <c r="AM68" s="101"/>
    </row>
    <row r="69" spans="1:39" ht="24" thickBot="1">
      <c r="A69" s="48" t="s">
        <v>57</v>
      </c>
      <c r="B69" s="39" t="s">
        <v>58</v>
      </c>
      <c r="C69" s="39" t="s">
        <v>59</v>
      </c>
      <c r="D69" s="39" t="s">
        <v>60</v>
      </c>
      <c r="E69" s="39" t="s">
        <v>61</v>
      </c>
      <c r="F69" s="39" t="s">
        <v>62</v>
      </c>
      <c r="G69" s="39" t="s">
        <v>63</v>
      </c>
      <c r="H69" s="39" t="s">
        <v>64</v>
      </c>
      <c r="I69" s="39" t="s">
        <v>65</v>
      </c>
      <c r="J69" s="45"/>
      <c r="K69" s="45"/>
      <c r="L69" s="45"/>
      <c r="M69" s="46"/>
      <c r="T69" s="20" t="s">
        <v>27</v>
      </c>
      <c r="U69" s="85"/>
      <c r="V69" s="85"/>
      <c r="W69" s="18">
        <f>$I$5-$E$5</f>
        <v>-4</v>
      </c>
      <c r="X69" s="18">
        <f>$J$5-$F$5</f>
        <v>-4</v>
      </c>
      <c r="Y69" s="18">
        <f>$K$5-$G$5</f>
        <v>4</v>
      </c>
      <c r="AA69" s="3" t="s">
        <v>4</v>
      </c>
      <c r="AB69" s="4" t="s">
        <v>5</v>
      </c>
      <c r="AC69" s="5" t="s">
        <v>6</v>
      </c>
      <c r="AE69" s="150" t="s">
        <v>184</v>
      </c>
      <c r="AF69" s="150"/>
      <c r="AG69" s="150"/>
      <c r="AH69" s="150"/>
      <c r="AI69" s="150"/>
      <c r="AJ69" s="102"/>
      <c r="AK69" s="102"/>
      <c r="AL69" s="102"/>
    </row>
    <row r="70" spans="1:39" ht="21.6" thickBot="1">
      <c r="A70" s="48" t="s">
        <v>57</v>
      </c>
      <c r="B70" s="39">
        <f>F67-B67</f>
        <v>-4</v>
      </c>
      <c r="C70" s="39">
        <f>K67-C67</f>
        <v>-1</v>
      </c>
      <c r="D70" s="39">
        <f>G67-C67</f>
        <v>4</v>
      </c>
      <c r="E70" s="39">
        <f>J67-B67</f>
        <v>-2</v>
      </c>
      <c r="F70" s="39" t="s">
        <v>62</v>
      </c>
      <c r="G70" s="39">
        <f>E67-A67</f>
        <v>-4</v>
      </c>
      <c r="H70" s="39">
        <f>I67-A67</f>
        <v>-5</v>
      </c>
      <c r="I70" s="39" t="s">
        <v>65</v>
      </c>
      <c r="J70" s="45"/>
      <c r="K70" s="45"/>
      <c r="L70" s="45"/>
      <c r="M70" s="46"/>
      <c r="T70" s="16" t="s">
        <v>28</v>
      </c>
      <c r="U70" s="17"/>
      <c r="V70" s="17"/>
      <c r="W70" s="18">
        <f>$I$5-$A$5</f>
        <v>-4</v>
      </c>
      <c r="X70" s="18">
        <f>$J$5-$B$5</f>
        <v>0</v>
      </c>
      <c r="Y70" s="18">
        <f>$K$5-$C$5</f>
        <v>4</v>
      </c>
      <c r="AA70" s="8">
        <v>0</v>
      </c>
      <c r="AB70" s="9">
        <v>0</v>
      </c>
      <c r="AC70" s="10">
        <v>0</v>
      </c>
      <c r="AE70" s="107" t="s">
        <v>188</v>
      </c>
      <c r="AF70" s="107" t="s">
        <v>189</v>
      </c>
      <c r="AG70" s="107" t="s">
        <v>190</v>
      </c>
      <c r="AH70" s="113" t="s">
        <v>186</v>
      </c>
      <c r="AI70" s="109" t="s">
        <v>187</v>
      </c>
      <c r="AJ70" s="103" t="s">
        <v>185</v>
      </c>
      <c r="AK70" s="108"/>
      <c r="AL70" s="108"/>
    </row>
    <row r="71" spans="1:39" ht="21.6" thickBot="1">
      <c r="A71" s="4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6"/>
      <c r="O71" s="24"/>
      <c r="P71" s="59" t="s">
        <v>88</v>
      </c>
      <c r="Q71" s="59" t="s">
        <v>89</v>
      </c>
      <c r="R71" s="59" t="s">
        <v>90</v>
      </c>
      <c r="T71" s="20" t="s">
        <v>120</v>
      </c>
      <c r="U71" s="17"/>
      <c r="V71" s="17"/>
      <c r="W71" s="34">
        <f>$M$5-$A$5</f>
        <v>-5</v>
      </c>
      <c r="X71" s="34">
        <f>$N$5-$B$5</f>
        <v>2</v>
      </c>
      <c r="Y71" s="34">
        <f>$O$5-V64</f>
        <v>0</v>
      </c>
      <c r="AE71" s="105">
        <f>SQRT((AA74-AA70)^2+(AB74-AB70)^2+(AC74-AC70)^2)</f>
        <v>2.5086786779763832</v>
      </c>
      <c r="AF71" s="105">
        <f>SQRT((AA79-AA74)^2+(AB79-AB74)^2+(AC79-AC74)^2)</f>
        <v>1.2348620508340071</v>
      </c>
      <c r="AG71" s="104">
        <f>SQRT((AA79-AA70)^2+(AB79-AB70)^2+(AC79-AC70)^2)</f>
        <v>2.5086822942134384</v>
      </c>
      <c r="AH71" s="106">
        <f>AE71+AF71+AG71</f>
        <v>6.2522230230238289</v>
      </c>
      <c r="AI71" s="39">
        <f>AH71/2</f>
        <v>3.1261115115119145</v>
      </c>
      <c r="AJ71" s="114">
        <f>SQRT(AI71*(AI71-AE71)*(AI71-AF71)*(AI71-AG71))</f>
        <v>1.5012917224607176</v>
      </c>
      <c r="AK71" s="110"/>
      <c r="AL71" s="110"/>
      <c r="AM71" s="94"/>
    </row>
    <row r="72" spans="1:39" ht="18.600000000000001" thickBot="1">
      <c r="A72" s="49" t="s">
        <v>66</v>
      </c>
      <c r="B72" s="50"/>
      <c r="C72" s="50"/>
      <c r="D72" s="50" t="s">
        <v>67</v>
      </c>
      <c r="E72" s="50"/>
      <c r="F72" s="50"/>
      <c r="G72" s="50" t="s">
        <v>68</v>
      </c>
      <c r="H72" s="50"/>
      <c r="I72" s="50"/>
      <c r="J72" s="50" t="s">
        <v>69</v>
      </c>
      <c r="K72" s="50"/>
      <c r="L72" s="50"/>
      <c r="M72" s="51"/>
      <c r="O72" s="35" t="s">
        <v>87</v>
      </c>
      <c r="P72" s="35">
        <f>ABS(W68*W70+X68*X70+Y68*Y70)/(SQRT(W68^2+X68^2+Y68^2)*SQRT(W70^2+X70^2+Y70^2))</f>
        <v>0</v>
      </c>
      <c r="Q72" s="35">
        <f t="shared" ref="Q72:Q79" si="2">ACOS(P72)</f>
        <v>1.5707963267948966</v>
      </c>
      <c r="R72" s="35">
        <f t="shared" ref="R72:R79" si="3">DEGREES(Q72)</f>
        <v>90</v>
      </c>
      <c r="T72" s="20" t="s">
        <v>121</v>
      </c>
      <c r="U72" s="85"/>
      <c r="V72" s="85"/>
      <c r="W72" s="34">
        <f>$M$5-$E$5</f>
        <v>-5</v>
      </c>
      <c r="X72" s="34">
        <f>$N$5-$F$5</f>
        <v>-2</v>
      </c>
      <c r="Y72" s="34">
        <f>$O$5-$G$5</f>
        <v>-1</v>
      </c>
      <c r="AA72" s="137" t="s">
        <v>156</v>
      </c>
      <c r="AB72" s="138"/>
      <c r="AC72" s="139"/>
      <c r="AE72" s="111"/>
      <c r="AF72" s="111"/>
      <c r="AG72" s="111"/>
      <c r="AH72" s="45"/>
      <c r="AI72" s="94"/>
      <c r="AJ72" s="111"/>
      <c r="AK72" s="112"/>
      <c r="AL72" s="111"/>
      <c r="AM72" s="94"/>
    </row>
    <row r="73" spans="1:39" ht="24" thickBot="1">
      <c r="A73" s="44" t="s">
        <v>70</v>
      </c>
      <c r="B73" s="31">
        <f>B70*C70</f>
        <v>4</v>
      </c>
      <c r="C73" s="50"/>
      <c r="D73" s="31" t="s">
        <v>70</v>
      </c>
      <c r="E73" s="31">
        <f>D70*E70</f>
        <v>-8</v>
      </c>
      <c r="F73" s="50"/>
      <c r="G73" s="31" t="s">
        <v>71</v>
      </c>
      <c r="H73" s="31">
        <f>G70*C70</f>
        <v>4</v>
      </c>
      <c r="I73" s="50"/>
      <c r="J73" s="31" t="s">
        <v>71</v>
      </c>
      <c r="K73" s="31">
        <f>D70*H70</f>
        <v>-20</v>
      </c>
      <c r="L73" s="50"/>
      <c r="M73" s="51"/>
      <c r="O73" s="82" t="s">
        <v>158</v>
      </c>
      <c r="P73" s="35">
        <f>ABS(W69*W70+X69*X70+Y69*Y70)/(SQRT(W69^2+X69^2+Y69^2)*SQRT(W70^2+X70^2+Y70^2))</f>
        <v>0.81649658092772592</v>
      </c>
      <c r="Q73" s="86">
        <f t="shared" ref="Q73" si="4">ACOS(P73)</f>
        <v>0.61547970867038737</v>
      </c>
      <c r="R73" s="86">
        <f t="shared" ref="R73" si="5">DEGREES(Q73)</f>
        <v>35.264389682754654</v>
      </c>
      <c r="T73" s="20" t="s">
        <v>122</v>
      </c>
      <c r="U73" s="17"/>
      <c r="V73" s="17"/>
      <c r="W73" s="34">
        <f>$M$5-$I$5</f>
        <v>-1</v>
      </c>
      <c r="X73" s="34">
        <f>$N$5-$J$5</f>
        <v>2</v>
      </c>
      <c r="Y73" s="34">
        <f>$O$5-AD64</f>
        <v>0</v>
      </c>
      <c r="AA73" s="3" t="s">
        <v>177</v>
      </c>
      <c r="AB73" s="6" t="s">
        <v>178</v>
      </c>
      <c r="AC73" s="7" t="s">
        <v>179</v>
      </c>
    </row>
    <row r="74" spans="1:39" ht="18.600000000000001" thickBot="1">
      <c r="A74" s="4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1"/>
      <c r="O74" s="82" t="s">
        <v>159</v>
      </c>
      <c r="P74" s="35">
        <f>ABS(W68*W70+X68*X70+Y68*Y70)/(SQRT(W68^2+X68^2+Y68^2)*SQRT(W70^2+X70^2+Y70^2))</f>
        <v>0</v>
      </c>
      <c r="Q74" s="86">
        <f t="shared" ref="Q74" si="6">ACOS(P74)</f>
        <v>1.5707963267948966</v>
      </c>
      <c r="R74" s="86">
        <f t="shared" ref="R74" si="7">DEGREES(Q74)</f>
        <v>90</v>
      </c>
      <c r="AA74" s="8">
        <v>1.5462800000000001</v>
      </c>
      <c r="AB74" s="9">
        <f>2.5/SQRT(3)</f>
        <v>1.4433756729740645</v>
      </c>
      <c r="AC74" s="10">
        <v>1.34876</v>
      </c>
    </row>
    <row r="75" spans="1:39">
      <c r="A75" s="49" t="s">
        <v>72</v>
      </c>
      <c r="B75" s="50"/>
      <c r="C75" s="50"/>
      <c r="D75" s="50"/>
      <c r="E75" s="50" t="s">
        <v>73</v>
      </c>
      <c r="F75" s="50"/>
      <c r="G75" s="50"/>
      <c r="H75" s="50"/>
      <c r="I75" s="50"/>
      <c r="J75" s="50"/>
      <c r="K75" s="50"/>
      <c r="L75" s="50"/>
      <c r="M75" s="51"/>
      <c r="O75" s="35"/>
      <c r="P75" s="35"/>
      <c r="Q75" s="35"/>
      <c r="R75" s="35"/>
      <c r="T75" s="85">
        <f>W68*W70+X68*X70+Y68*Y70</f>
        <v>0</v>
      </c>
      <c r="U75" s="85"/>
      <c r="V75" s="85"/>
      <c r="W75" s="85"/>
      <c r="X75" s="85"/>
      <c r="Y75" s="85"/>
    </row>
    <row r="76" spans="1:39" ht="15" thickBot="1">
      <c r="A76" s="44" t="s">
        <v>74</v>
      </c>
      <c r="B76" s="31">
        <f>G70*E70</f>
        <v>8</v>
      </c>
      <c r="C76" s="50"/>
      <c r="D76" s="50"/>
      <c r="E76" s="31" t="s">
        <v>74</v>
      </c>
      <c r="F76" s="31">
        <f>B70*H70</f>
        <v>20</v>
      </c>
      <c r="G76" s="50"/>
      <c r="H76" s="50"/>
      <c r="I76" s="50"/>
      <c r="J76" s="50"/>
      <c r="K76" s="50"/>
      <c r="L76" s="50"/>
      <c r="M76" s="51"/>
      <c r="O76" s="35"/>
      <c r="P76" s="35"/>
      <c r="Q76" s="35"/>
      <c r="R76" s="35"/>
      <c r="T76" s="85">
        <f>SQRT(W68^2+X68^2+Y68^2)</f>
        <v>4</v>
      </c>
      <c r="U76" s="85">
        <f>SQRT(W70^2+X70^2+Y70^2)</f>
        <v>5.6568542494923806</v>
      </c>
      <c r="V76" s="85">
        <f>T76*U76</f>
        <v>22.627416997969522</v>
      </c>
      <c r="W76" s="85">
        <f>T75/V76</f>
        <v>0</v>
      </c>
      <c r="X76" s="85">
        <f>ACOS(W76)</f>
        <v>1.5707963267948966</v>
      </c>
      <c r="Y76" s="85">
        <f>DEGREES(X76)</f>
        <v>90</v>
      </c>
    </row>
    <row r="77" spans="1:39" ht="18.600000000000001" thickBot="1">
      <c r="A77" s="4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6"/>
      <c r="O77" s="35" t="s">
        <v>91</v>
      </c>
      <c r="P77" s="35">
        <f>ABS(W71*W72+X71*X72+Y71*Y72)/(G12*G13)</f>
        <v>0.7</v>
      </c>
      <c r="Q77" s="35">
        <f t="shared" si="2"/>
        <v>0.79539883018414348</v>
      </c>
      <c r="R77" s="35">
        <f t="shared" si="3"/>
        <v>45.572995999194291</v>
      </c>
      <c r="T77" s="85"/>
      <c r="U77" s="17"/>
      <c r="V77" s="17"/>
      <c r="W77" s="87"/>
      <c r="X77" s="87"/>
      <c r="Y77" s="87"/>
      <c r="AA77" s="137" t="s">
        <v>157</v>
      </c>
      <c r="AB77" s="138"/>
      <c r="AC77" s="139"/>
    </row>
    <row r="78" spans="1:39" ht="24" thickBot="1">
      <c r="A78" s="127" t="s">
        <v>104</v>
      </c>
      <c r="B78" s="128"/>
      <c r="C78" s="128"/>
      <c r="D78" s="128"/>
      <c r="E78" s="128"/>
      <c r="F78" s="128"/>
      <c r="G78" s="128"/>
      <c r="H78" s="128"/>
      <c r="I78" s="128"/>
      <c r="J78" s="45"/>
      <c r="K78" s="45"/>
      <c r="L78" s="45"/>
      <c r="M78" s="46"/>
      <c r="O78" s="35" t="s">
        <v>92</v>
      </c>
      <c r="P78" s="35">
        <f>ABS(W72*W73+X72*X73+Y72*Y73)/(G13*G14)</f>
        <v>3.3333333333333333E-2</v>
      </c>
      <c r="Q78" s="35">
        <f t="shared" si="2"/>
        <v>1.5374568175335945</v>
      </c>
      <c r="R78" s="35">
        <f t="shared" si="3"/>
        <v>88.089786828290073</v>
      </c>
      <c r="AA78" s="3" t="s">
        <v>180</v>
      </c>
      <c r="AB78" s="6" t="s">
        <v>181</v>
      </c>
      <c r="AC78" s="7" t="s">
        <v>182</v>
      </c>
    </row>
    <row r="79" spans="1:39" ht="18.600000000000001" thickBot="1">
      <c r="A79" s="52" t="s">
        <v>18</v>
      </c>
      <c r="B79" s="41" t="s">
        <v>75</v>
      </c>
      <c r="C79" s="32">
        <f>B73</f>
        <v>4</v>
      </c>
      <c r="D79" s="32">
        <f>E73</f>
        <v>-8</v>
      </c>
      <c r="E79" s="32" t="s">
        <v>19</v>
      </c>
      <c r="F79" s="32" t="s">
        <v>76</v>
      </c>
      <c r="G79" s="32">
        <f>H73</f>
        <v>4</v>
      </c>
      <c r="H79" s="32">
        <f>K73</f>
        <v>-20</v>
      </c>
      <c r="I79" s="32" t="s">
        <v>20</v>
      </c>
      <c r="J79" s="32" t="s">
        <v>77</v>
      </c>
      <c r="K79" s="32">
        <f>B76</f>
        <v>8</v>
      </c>
      <c r="L79" s="32">
        <f>F76</f>
        <v>20</v>
      </c>
      <c r="M79" s="53"/>
      <c r="O79" s="86" t="s">
        <v>160</v>
      </c>
      <c r="P79" s="35">
        <f>ABS(W71*W73+X71*X73+Y71*Y73)/(SQRT(W71^2+X71^2+Y71^2)*SQRT(W73^2+X73^2+Y73^2))</f>
        <v>0.74740931868365967</v>
      </c>
      <c r="Q79" s="35">
        <f t="shared" si="2"/>
        <v>0.72664234068172562</v>
      </c>
      <c r="R79" s="35">
        <f t="shared" si="3"/>
        <v>41.633539336570202</v>
      </c>
      <c r="T79" s="20" t="s">
        <v>131</v>
      </c>
      <c r="U79" s="17"/>
      <c r="V79" s="17"/>
      <c r="W79" s="34">
        <f>AA79-AA74</f>
        <v>-1.06942</v>
      </c>
      <c r="X79" s="34">
        <f>AB79-AB74</f>
        <v>0.61743432702593548</v>
      </c>
      <c r="Y79" s="34">
        <f>AC79-AC74</f>
        <v>0</v>
      </c>
      <c r="AA79" s="8">
        <v>0.47686000000000001</v>
      </c>
      <c r="AB79" s="9">
        <v>2.06081</v>
      </c>
      <c r="AC79" s="10">
        <f>AC74</f>
        <v>1.34876</v>
      </c>
    </row>
    <row r="80" spans="1:39">
      <c r="A80" s="52">
        <f>C79-D79</f>
        <v>12</v>
      </c>
      <c r="B80" s="32">
        <f>-(A67*C79-A67*D79)</f>
        <v>-48</v>
      </c>
      <c r="C80" s="32"/>
      <c r="D80" s="32"/>
      <c r="E80" s="32">
        <f>K73-H73</f>
        <v>-24</v>
      </c>
      <c r="F80" s="32">
        <f>K73*-(B67)-H73*(-B67)</f>
        <v>96</v>
      </c>
      <c r="G80" s="32"/>
      <c r="H80" s="32"/>
      <c r="I80" s="32">
        <f>K79-L79</f>
        <v>-12</v>
      </c>
      <c r="J80" s="32">
        <f>-C67*K79-(-C67)*L79</f>
        <v>12</v>
      </c>
      <c r="K80" s="32"/>
      <c r="L80" s="32"/>
      <c r="M80" s="53"/>
      <c r="O80" s="35"/>
      <c r="P80" s="35"/>
      <c r="Q80" s="35"/>
      <c r="R80" s="35"/>
      <c r="W80" s="59" t="s">
        <v>88</v>
      </c>
      <c r="X80" s="59" t="s">
        <v>89</v>
      </c>
      <c r="Y80" s="59" t="s">
        <v>90</v>
      </c>
    </row>
    <row r="81" spans="1:29">
      <c r="A81" s="4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6"/>
      <c r="O81" s="24"/>
      <c r="P81" s="24"/>
      <c r="Q81" s="24"/>
      <c r="R81" s="24"/>
      <c r="T81" s="20" t="s">
        <v>136</v>
      </c>
      <c r="U81">
        <f>SQRT(W79^2+X79^2+Y79^2)</f>
        <v>1.2348620508340071</v>
      </c>
      <c r="V81" s="79" t="s">
        <v>135</v>
      </c>
      <c r="W81" s="79" t="e">
        <f>ABS(W79*W77+X79*X77+Y79*Y77)/(U81*G18)</f>
        <v>#DIV/0!</v>
      </c>
      <c r="X81" s="79" t="e">
        <f t="shared" ref="X81" si="8">ACOS(W81)</f>
        <v>#DIV/0!</v>
      </c>
      <c r="Y81" s="79" t="e">
        <f t="shared" ref="Y81" si="9">DEGREES(X81)</f>
        <v>#DIV/0!</v>
      </c>
    </row>
    <row r="82" spans="1:29" ht="15" thickBot="1">
      <c r="A82" s="54"/>
      <c r="B82" s="55">
        <f>$A$80</f>
        <v>12</v>
      </c>
      <c r="C82" s="55" t="s">
        <v>18</v>
      </c>
      <c r="D82" s="56" t="s">
        <v>78</v>
      </c>
      <c r="E82" s="55">
        <f>$E$80</f>
        <v>-24</v>
      </c>
      <c r="F82" s="55" t="s">
        <v>19</v>
      </c>
      <c r="G82" s="56" t="s">
        <v>78</v>
      </c>
      <c r="H82" s="55">
        <f>$I$80</f>
        <v>-12</v>
      </c>
      <c r="I82" s="55" t="s">
        <v>20</v>
      </c>
      <c r="J82" s="56" t="s">
        <v>78</v>
      </c>
      <c r="K82" s="55">
        <f>$B$80+$F$80+$J$80</f>
        <v>60</v>
      </c>
      <c r="L82" s="56" t="s">
        <v>79</v>
      </c>
      <c r="M82" s="57">
        <v>0</v>
      </c>
      <c r="O82" s="24"/>
      <c r="P82" s="24"/>
      <c r="Q82" s="24"/>
      <c r="R82" s="24"/>
      <c r="W82" t="s">
        <v>137</v>
      </c>
      <c r="X82" t="e">
        <f>TAN(X81)</f>
        <v>#DIV/0!</v>
      </c>
    </row>
    <row r="83" spans="1:29">
      <c r="O83" s="24"/>
      <c r="P83" s="24"/>
      <c r="Q83" s="24"/>
      <c r="R83" s="24"/>
      <c r="W83" t="s">
        <v>138</v>
      </c>
      <c r="X83" t="e">
        <f>X82*X82</f>
        <v>#DIV/0!</v>
      </c>
    </row>
    <row r="84" spans="1:29" ht="17.399999999999999">
      <c r="A84" s="36"/>
      <c r="E84" s="133" t="s">
        <v>94</v>
      </c>
      <c r="F84" s="133"/>
      <c r="G84" s="133"/>
      <c r="H84" s="133"/>
      <c r="I84" s="133"/>
      <c r="O84" s="133" t="s">
        <v>155</v>
      </c>
      <c r="P84" s="133"/>
      <c r="Q84" s="133"/>
      <c r="R84" s="133"/>
      <c r="S84" s="133"/>
      <c r="T84" s="133"/>
      <c r="U84" s="133"/>
      <c r="W84" s="64" t="s">
        <v>123</v>
      </c>
    </row>
    <row r="85" spans="1:29">
      <c r="E85" s="24"/>
      <c r="F85" s="61" t="s">
        <v>88</v>
      </c>
      <c r="G85" s="61" t="s">
        <v>89</v>
      </c>
      <c r="H85" s="61" t="s">
        <v>90</v>
      </c>
      <c r="J85" s="60" t="s">
        <v>98</v>
      </c>
      <c r="K85" s="60" t="s">
        <v>99</v>
      </c>
      <c r="L85" s="60" t="s">
        <v>100</v>
      </c>
      <c r="M85" s="60" t="s">
        <v>101</v>
      </c>
      <c r="O85" s="24"/>
      <c r="P85" s="61" t="s">
        <v>106</v>
      </c>
      <c r="Q85" s="61" t="s">
        <v>89</v>
      </c>
      <c r="R85" s="61" t="s">
        <v>90</v>
      </c>
      <c r="S85" s="148" t="s">
        <v>110</v>
      </c>
      <c r="T85" s="149"/>
      <c r="U85" s="149"/>
    </row>
    <row r="86" spans="1:29">
      <c r="E86" s="35" t="s">
        <v>95</v>
      </c>
      <c r="F86" s="35">
        <f>ABS(K86*K87+L86*L87+M86*M87)/((SQRT(K86^2+L86^2+M86^2))*(SQRT(K87^2+L87^2+M87^2)))</f>
        <v>0.55470019622522915</v>
      </c>
      <c r="G86" s="35">
        <f t="shared" ref="G86:G91" si="10">ACOS(F86)</f>
        <v>0.98279372324732905</v>
      </c>
      <c r="H86" s="35">
        <f t="shared" ref="H86:H91" si="11">DEGREES(G86)</f>
        <v>56.309932474020215</v>
      </c>
      <c r="J86" s="35" t="s">
        <v>102</v>
      </c>
      <c r="K86" s="34">
        <f>B44</f>
        <v>16</v>
      </c>
      <c r="L86" s="34">
        <f>E44</f>
        <v>0</v>
      </c>
      <c r="M86" s="34">
        <f>H44</f>
        <v>16</v>
      </c>
      <c r="O86" s="58" t="s">
        <v>107</v>
      </c>
      <c r="P86" s="58">
        <f>O5/G12</f>
        <v>0</v>
      </c>
      <c r="Q86" s="58">
        <f>ASIN(P86)</f>
        <v>0</v>
      </c>
      <c r="R86" s="58">
        <f>DEGREES(Q86)</f>
        <v>0</v>
      </c>
      <c r="S86" s="148" t="s">
        <v>111</v>
      </c>
      <c r="T86" s="149"/>
      <c r="U86" s="149"/>
    </row>
    <row r="87" spans="1:29">
      <c r="E87" s="35" t="s">
        <v>96</v>
      </c>
      <c r="F87" s="35">
        <f>ABS(K86*K88+L86*L88+M86*M88)/(SQRT(K86^2+L86^2+M86^2)*(SQRT(K88^2+L88^2+M88^2)))</f>
        <v>0.67612340378281321</v>
      </c>
      <c r="G87" s="35">
        <f t="shared" si="10"/>
        <v>0.82830795865039619</v>
      </c>
      <c r="H87" s="35">
        <f t="shared" si="11"/>
        <v>47.458550167764407</v>
      </c>
      <c r="J87" s="35" t="s">
        <v>103</v>
      </c>
      <c r="K87" s="34">
        <f>B63</f>
        <v>-4</v>
      </c>
      <c r="L87" s="34">
        <f>E63</f>
        <v>0</v>
      </c>
      <c r="M87" s="34">
        <f>H63</f>
        <v>20</v>
      </c>
      <c r="O87" s="58" t="s">
        <v>108</v>
      </c>
      <c r="P87" s="58">
        <f>O5/G13</f>
        <v>0</v>
      </c>
      <c r="Q87" s="58">
        <f t="shared" ref="Q87:Q88" si="12">ASIN(P87)</f>
        <v>0</v>
      </c>
      <c r="R87" s="58">
        <f t="shared" ref="R87:R88" si="13">DEGREES(Q87)</f>
        <v>0</v>
      </c>
    </row>
    <row r="88" spans="1:29">
      <c r="E88" s="82" t="s">
        <v>152</v>
      </c>
      <c r="F88" s="35">
        <f>ABS(K86*K89+L86*L89+M86*M89)/((SQRT(K86^2+L86^2+M86^2))*(SQRT(K89^2+L89^2+M89^2)))</f>
        <v>0.42640143271122083</v>
      </c>
      <c r="G88" s="35">
        <f t="shared" si="10"/>
        <v>1.1302856637901981</v>
      </c>
      <c r="H88" s="35">
        <f t="shared" si="11"/>
        <v>64.760598179321093</v>
      </c>
      <c r="J88" s="35" t="s">
        <v>53</v>
      </c>
      <c r="K88" s="34">
        <f>B82</f>
        <v>12</v>
      </c>
      <c r="L88" s="34">
        <f>E82</f>
        <v>-24</v>
      </c>
      <c r="M88" s="34">
        <f>H63</f>
        <v>20</v>
      </c>
      <c r="O88" s="58" t="s">
        <v>109</v>
      </c>
      <c r="P88" s="58">
        <f>O5/G14</f>
        <v>0</v>
      </c>
      <c r="Q88" s="58">
        <f t="shared" si="12"/>
        <v>0</v>
      </c>
      <c r="R88" s="58">
        <f t="shared" si="13"/>
        <v>0</v>
      </c>
      <c r="T88" s="61" t="s">
        <v>106</v>
      </c>
      <c r="U88" s="61" t="s">
        <v>89</v>
      </c>
      <c r="V88" s="61" t="s">
        <v>90</v>
      </c>
      <c r="X88" s="62" t="s">
        <v>18</v>
      </c>
      <c r="Y88" s="62" t="s">
        <v>19</v>
      </c>
      <c r="Z88" s="62" t="s">
        <v>20</v>
      </c>
    </row>
    <row r="89" spans="1:29">
      <c r="A89" s="94">
        <v>2.8867513459481291</v>
      </c>
      <c r="B89" s="94" t="s">
        <v>167</v>
      </c>
      <c r="E89" s="35"/>
      <c r="F89" s="35"/>
      <c r="G89" s="58"/>
      <c r="H89" s="58"/>
      <c r="J89" s="82" t="s">
        <v>147</v>
      </c>
      <c r="K89" s="34">
        <f>P46</f>
        <v>-8</v>
      </c>
      <c r="L89" s="34">
        <f>S46</f>
        <v>-24</v>
      </c>
      <c r="M89" s="34">
        <f>V46</f>
        <v>-8</v>
      </c>
      <c r="O89" s="58"/>
      <c r="P89" s="58"/>
      <c r="Q89" s="58"/>
      <c r="R89" s="58"/>
      <c r="T89" s="62">
        <f>ABS(X89*$X$93+Y89*$Y$93+Z89*$Z$93)/((SQRT(X89^2+Y89^2+Z89^2))*(SQRT($X$93^2+$Y$93^2+$Z$93^2)))</f>
        <v>0.7745966692414834</v>
      </c>
      <c r="U89" s="62">
        <f t="shared" ref="U89:U91" si="14">ASIN(T89)</f>
        <v>0.88607712379261372</v>
      </c>
      <c r="V89" s="62">
        <f t="shared" ref="V89:V91" si="15">DEGREES(U89)</f>
        <v>50.768479516407744</v>
      </c>
      <c r="W89" s="67" t="s">
        <v>107</v>
      </c>
      <c r="X89" s="62">
        <f t="shared" ref="X89:Z91" si="16">D12</f>
        <v>-5</v>
      </c>
      <c r="Y89" s="62">
        <f t="shared" si="16"/>
        <v>2</v>
      </c>
      <c r="Z89" s="62">
        <f t="shared" si="16"/>
        <v>-1</v>
      </c>
    </row>
    <row r="90" spans="1:29">
      <c r="A90" s="94">
        <v>1.4433756729740645</v>
      </c>
      <c r="B90" s="94" t="s">
        <v>168</v>
      </c>
      <c r="E90" s="35" t="s">
        <v>97</v>
      </c>
      <c r="F90" s="35">
        <f>ABS(K87*K88+L87*L88+M87*M88)/((SQRT(K87^2+L87^2+M87^2)*(SQRT(K88^2+L88^2+M88^2))))</f>
        <v>0.51568795403234491</v>
      </c>
      <c r="G90" s="58">
        <f t="shared" si="10"/>
        <v>1.0289859151428209</v>
      </c>
      <c r="H90" s="58">
        <f t="shared" si="11"/>
        <v>58.956550116090305</v>
      </c>
      <c r="J90" s="82" t="s">
        <v>153</v>
      </c>
      <c r="K90" s="34">
        <f>P65</f>
        <v>0.67631190439999989</v>
      </c>
      <c r="L90" s="34">
        <f>S65</f>
        <v>-0.37297091920000014</v>
      </c>
      <c r="M90" s="34">
        <f>V65</f>
        <v>9.0359092868000008</v>
      </c>
      <c r="T90" s="62">
        <f t="shared" ref="T90:T91" si="17">ABS(X90*$X$93+Y90*$Y$93+Z90*$Z$93)/((SQRT(X90^2+Y90^2+Z90^2))*(SQRT($X$93^2+$Y$93^2+$Z$93^2)))</f>
        <v>0.7745966692414834</v>
      </c>
      <c r="U90" s="62">
        <f t="shared" si="14"/>
        <v>0.88607712379261372</v>
      </c>
      <c r="V90" s="62">
        <f t="shared" si="15"/>
        <v>50.768479516407744</v>
      </c>
      <c r="W90" s="67" t="s">
        <v>108</v>
      </c>
      <c r="X90" s="62">
        <f t="shared" si="16"/>
        <v>-5</v>
      </c>
      <c r="Y90" s="62">
        <f t="shared" si="16"/>
        <v>-2</v>
      </c>
      <c r="Z90" s="62">
        <f t="shared" si="16"/>
        <v>-1</v>
      </c>
    </row>
    <row r="91" spans="1:29" ht="17.399999999999999">
      <c r="A91" s="94">
        <v>0.83333333333333337</v>
      </c>
      <c r="B91" s="95" t="s">
        <v>169</v>
      </c>
      <c r="E91" s="86" t="s">
        <v>161</v>
      </c>
      <c r="F91" s="35">
        <f>ABS(K88*K89+L88*L89+M88*M89)/((SQRT(K88^2+L88^2+M88^2)*(SQRT(K89^2+L89^2+M89^2))))</f>
        <v>0.36037498507822358</v>
      </c>
      <c r="G91" s="58">
        <f t="shared" si="10"/>
        <v>1.2021264683588662</v>
      </c>
      <c r="H91" s="58">
        <f t="shared" si="11"/>
        <v>68.876773077929926</v>
      </c>
      <c r="R91" s="69"/>
      <c r="S91" s="69"/>
      <c r="T91" s="62">
        <f t="shared" si="17"/>
        <v>0.7745966692414834</v>
      </c>
      <c r="U91" s="62">
        <f t="shared" si="14"/>
        <v>0.88607712379261372</v>
      </c>
      <c r="V91" s="62">
        <f t="shared" si="15"/>
        <v>50.768479516407744</v>
      </c>
      <c r="W91" s="67" t="s">
        <v>109</v>
      </c>
      <c r="X91" s="62">
        <f t="shared" si="16"/>
        <v>-1</v>
      </c>
      <c r="Y91" s="62">
        <f t="shared" si="16"/>
        <v>2</v>
      </c>
      <c r="Z91" s="62">
        <f t="shared" si="16"/>
        <v>-5</v>
      </c>
    </row>
    <row r="92" spans="1:29" ht="17.399999999999999">
      <c r="A92" s="94">
        <v>2.3570226039551585</v>
      </c>
      <c r="B92" s="94" t="s">
        <v>170</v>
      </c>
      <c r="E92" s="86" t="s">
        <v>162</v>
      </c>
      <c r="F92" s="86">
        <f>ABS(K87*K89+L87*L89+M87*M89)/((SQRT(K87^2+L87^2+M87^2)*(SQRT(K89^2+L89^2+M89^2))))</f>
        <v>0.23652495839563303</v>
      </c>
      <c r="G92" s="86">
        <f t="shared" ref="G92" si="18">ACOS(F92)</f>
        <v>1.332008565681513</v>
      </c>
      <c r="H92" s="86">
        <f t="shared" ref="H92" si="19">DEGREES(G92)</f>
        <v>76.318469088825012</v>
      </c>
      <c r="J92" s="69" t="s">
        <v>124</v>
      </c>
      <c r="K92" s="69"/>
      <c r="L92" s="69"/>
      <c r="M92" s="147" t="s">
        <v>125</v>
      </c>
      <c r="N92" s="147"/>
      <c r="O92" s="147"/>
      <c r="P92" s="147"/>
      <c r="T92" s="62"/>
      <c r="U92" s="62"/>
      <c r="V92" s="62"/>
      <c r="W92" s="67"/>
      <c r="X92" s="62"/>
      <c r="Y92" s="62"/>
      <c r="Z92" s="62"/>
    </row>
    <row r="93" spans="1:29">
      <c r="C93">
        <f>C97*SQRT(8)/3</f>
        <v>1.3487607169490896</v>
      </c>
      <c r="D93" s="94" t="s">
        <v>199</v>
      </c>
      <c r="E93" s="86" t="s">
        <v>163</v>
      </c>
      <c r="F93" s="35">
        <f>ABS(K90*K86+L90*L86+M90*M86)/(SQRT(K90^2+L90^2+M90^2)*SQRT(K86^2+L86^2+M86^2))</f>
        <v>0.75727048031966382</v>
      </c>
      <c r="G93" s="86">
        <f t="shared" ref="G93" si="20">ACOS(F93)</f>
        <v>0.71167271976845925</v>
      </c>
      <c r="H93" s="86">
        <f t="shared" ref="H93" si="21">DEGREES(G93)</f>
        <v>40.775843237329262</v>
      </c>
      <c r="T93" s="70"/>
      <c r="U93" s="70"/>
      <c r="V93" s="70"/>
      <c r="W93" s="68" t="s">
        <v>102</v>
      </c>
      <c r="X93" s="68">
        <f>B44</f>
        <v>16</v>
      </c>
      <c r="Y93" s="68">
        <f>E44</f>
        <v>0</v>
      </c>
      <c r="Z93" s="68">
        <f>H44</f>
        <v>16</v>
      </c>
    </row>
    <row r="94" spans="1:29" ht="16.2" thickBot="1">
      <c r="A94">
        <f>3*SQRT(2)-2</f>
        <v>2.2426406871192857</v>
      </c>
      <c r="B94" s="94" t="s">
        <v>191</v>
      </c>
      <c r="C94">
        <f>SQRT(((25/3)+C99*C99-2*A89*C99*0.5))</f>
        <v>2.5086803891582545</v>
      </c>
      <c r="D94" s="94" t="s">
        <v>198</v>
      </c>
      <c r="E94" s="71"/>
      <c r="F94" s="71"/>
      <c r="G94" s="71"/>
      <c r="H94" s="71"/>
      <c r="Q94" s="63"/>
      <c r="R94" s="63"/>
    </row>
    <row r="95" spans="1:29" ht="18">
      <c r="A95" s="94">
        <f>3*SQRT(2)+1</f>
        <v>5.2426406871192857</v>
      </c>
      <c r="B95" s="94" t="s">
        <v>192</v>
      </c>
      <c r="C95">
        <f>A91*A94/A95</f>
        <v>0.35647440875696795</v>
      </c>
      <c r="D95" s="94" t="s">
        <v>193</v>
      </c>
      <c r="I95" s="69"/>
      <c r="J95" s="145" t="s">
        <v>164</v>
      </c>
      <c r="K95" s="92" t="s">
        <v>126</v>
      </c>
      <c r="L95" s="72">
        <f>-A5</f>
        <v>-4</v>
      </c>
      <c r="M95" s="73" t="s">
        <v>127</v>
      </c>
      <c r="N95" s="72">
        <f>-B5</f>
        <v>0</v>
      </c>
      <c r="O95" s="76" t="s">
        <v>128</v>
      </c>
      <c r="P95" s="77">
        <f>-C5</f>
        <v>-1</v>
      </c>
      <c r="R95" s="90"/>
      <c r="S95" s="90"/>
      <c r="T95" s="90"/>
      <c r="U95" s="12" t="s">
        <v>18</v>
      </c>
      <c r="V95" s="12" t="s">
        <v>19</v>
      </c>
      <c r="W95" s="12" t="s">
        <v>20</v>
      </c>
      <c r="AA95" s="69" t="s">
        <v>129</v>
      </c>
      <c r="AB95" s="69"/>
      <c r="AC95" s="69"/>
    </row>
    <row r="96" spans="1:29" ht="18.600000000000001" thickBot="1">
      <c r="C96">
        <f>(5/3)+C95</f>
        <v>2.0231410754236347</v>
      </c>
      <c r="D96" s="94" t="s">
        <v>194</v>
      </c>
      <c r="J96" s="146"/>
      <c r="K96" s="93"/>
      <c r="L96" s="75">
        <f>E5-A5</f>
        <v>0</v>
      </c>
      <c r="M96" s="74"/>
      <c r="N96" s="75">
        <f>F5-B5</f>
        <v>4</v>
      </c>
      <c r="O96" s="74"/>
      <c r="P96" s="78">
        <f>G5-C5</f>
        <v>0</v>
      </c>
      <c r="R96" s="16" t="s">
        <v>26</v>
      </c>
      <c r="S96" s="17"/>
      <c r="T96" s="17"/>
      <c r="U96" s="18">
        <f>$E$5-$A$5</f>
        <v>0</v>
      </c>
      <c r="V96" s="18">
        <f>$F$5-$B$5</f>
        <v>4</v>
      </c>
      <c r="W96" s="18">
        <f>$G$5-$C$5</f>
        <v>0</v>
      </c>
      <c r="X96" s="94" t="s">
        <v>171</v>
      </c>
      <c r="Y96">
        <f>V96*W99-W96*V99</f>
        <v>0</v>
      </c>
      <c r="Z96">
        <f>W96*U99-U96*W99</f>
        <v>0</v>
      </c>
      <c r="AA96">
        <f>U96*V99-V96*U99</f>
        <v>20</v>
      </c>
    </row>
    <row r="97" spans="1:30" ht="18">
      <c r="C97">
        <f>(A91-C95)*3</f>
        <v>1.4305767737290962</v>
      </c>
      <c r="D97" s="94" t="s">
        <v>195</v>
      </c>
      <c r="J97" s="145" t="s">
        <v>165</v>
      </c>
      <c r="K97" s="92" t="s">
        <v>126</v>
      </c>
      <c r="L97" s="72">
        <f>-E5</f>
        <v>-4</v>
      </c>
      <c r="M97" s="73" t="s">
        <v>127</v>
      </c>
      <c r="N97" s="72">
        <f>-F5</f>
        <v>-4</v>
      </c>
      <c r="O97" s="76" t="s">
        <v>128</v>
      </c>
      <c r="P97" s="77">
        <f>-G5</f>
        <v>-1</v>
      </c>
      <c r="R97" s="20" t="s">
        <v>27</v>
      </c>
      <c r="S97" s="91"/>
      <c r="T97" s="91"/>
      <c r="U97" s="18">
        <f>$I$5-$E$5</f>
        <v>-4</v>
      </c>
      <c r="V97" s="18">
        <f>$J$5-$F$5</f>
        <v>-4</v>
      </c>
      <c r="W97" s="18">
        <f>$K$5-$G$5</f>
        <v>4</v>
      </c>
      <c r="X97" s="96" t="s">
        <v>172</v>
      </c>
      <c r="Y97" s="96">
        <f>Y96*Y96</f>
        <v>0</v>
      </c>
      <c r="Z97" s="96">
        <f t="shared" ref="Z97:AA97" si="22">Z96*Z96</f>
        <v>0</v>
      </c>
      <c r="AA97" s="96">
        <f t="shared" si="22"/>
        <v>400</v>
      </c>
      <c r="AB97" s="96">
        <f>SUM(Y97:AA97)</f>
        <v>400</v>
      </c>
      <c r="AC97" s="96">
        <f>SQRT(AB97)</f>
        <v>20</v>
      </c>
      <c r="AD97" s="97">
        <f>AC97/G9</f>
        <v>5</v>
      </c>
    </row>
    <row r="98" spans="1:30" ht="18.600000000000001" thickBot="1">
      <c r="C98">
        <f>2.5-C97</f>
        <v>1.0694232262709038</v>
      </c>
      <c r="D98" s="115" t="s">
        <v>196</v>
      </c>
      <c r="J98" s="146"/>
      <c r="K98" s="93"/>
      <c r="L98" s="75">
        <f>U97</f>
        <v>-4</v>
      </c>
      <c r="M98" s="74"/>
      <c r="N98" s="75">
        <f>V97</f>
        <v>-4</v>
      </c>
      <c r="O98" s="74"/>
      <c r="P98" s="78">
        <f>W97</f>
        <v>4</v>
      </c>
      <c r="R98" s="16" t="s">
        <v>28</v>
      </c>
      <c r="S98" s="17"/>
      <c r="T98" s="17"/>
      <c r="U98" s="18">
        <f>$I$5-$A$5</f>
        <v>-4</v>
      </c>
      <c r="V98" s="18">
        <f>$J$5-$B$5</f>
        <v>0</v>
      </c>
      <c r="W98" s="18">
        <f>$K$5-$C$5</f>
        <v>4</v>
      </c>
      <c r="X98" s="94" t="s">
        <v>173</v>
      </c>
      <c r="Y98">
        <f>V97*W101-W97*V101</f>
        <v>-8</v>
      </c>
      <c r="Z98">
        <f>W97*U101-U97*W101</f>
        <v>-4</v>
      </c>
      <c r="AA98">
        <f>U97*V101-V97*U101</f>
        <v>-12</v>
      </c>
    </row>
    <row r="99" spans="1:30" ht="18">
      <c r="C99">
        <f>C98*2/SQRT(3)</f>
        <v>1.2348635751302888</v>
      </c>
      <c r="D99" s="115" t="s">
        <v>197</v>
      </c>
      <c r="J99" s="145" t="s">
        <v>166</v>
      </c>
      <c r="K99" s="92" t="s">
        <v>126</v>
      </c>
      <c r="L99" s="72">
        <f>-A5</f>
        <v>-4</v>
      </c>
      <c r="M99" s="73" t="s">
        <v>127</v>
      </c>
      <c r="N99" s="72">
        <f>-B5</f>
        <v>0</v>
      </c>
      <c r="O99" s="76" t="s">
        <v>128</v>
      </c>
      <c r="P99" s="77">
        <f>-C59</f>
        <v>0</v>
      </c>
      <c r="R99" s="20" t="s">
        <v>120</v>
      </c>
      <c r="S99" s="17"/>
      <c r="T99" s="17"/>
      <c r="U99" s="34">
        <f>$M$5-$A$5</f>
        <v>-5</v>
      </c>
      <c r="V99" s="34">
        <f>$N$5-$B$5</f>
        <v>2</v>
      </c>
      <c r="W99" s="34">
        <f>$O$5-T92</f>
        <v>0</v>
      </c>
      <c r="X99" s="98" t="s">
        <v>174</v>
      </c>
      <c r="Y99" s="96">
        <f>Y98*Y98</f>
        <v>64</v>
      </c>
      <c r="Z99" s="96">
        <f t="shared" ref="Z99:AA99" si="23">Z98*Z98</f>
        <v>16</v>
      </c>
      <c r="AA99" s="96">
        <f t="shared" si="23"/>
        <v>144</v>
      </c>
      <c r="AB99" s="96">
        <f>SUM(Y99:AA99)</f>
        <v>224</v>
      </c>
      <c r="AC99" s="96">
        <f>SQRT(AB99)</f>
        <v>14.966629547095765</v>
      </c>
      <c r="AD99" s="97">
        <f>AC99/G10</f>
        <v>2.1602468994692869</v>
      </c>
    </row>
    <row r="100" spans="1:30" ht="18.600000000000001" thickBot="1">
      <c r="A100" s="66" t="s">
        <v>113</v>
      </c>
      <c r="B100" s="65"/>
      <c r="C100" s="65"/>
      <c r="D100" s="65"/>
      <c r="E100" s="65"/>
      <c r="F100" s="65"/>
      <c r="J100" s="146"/>
      <c r="K100" s="93"/>
      <c r="L100" s="75">
        <f>U98</f>
        <v>-4</v>
      </c>
      <c r="M100" s="74"/>
      <c r="N100" s="75">
        <f>V98</f>
        <v>0</v>
      </c>
      <c r="O100" s="74"/>
      <c r="P100" s="78">
        <f>W98</f>
        <v>4</v>
      </c>
      <c r="R100" s="20" t="s">
        <v>121</v>
      </c>
      <c r="S100" s="91"/>
      <c r="T100" s="91"/>
      <c r="U100" s="34">
        <f>$M$5-$E$5</f>
        <v>-5</v>
      </c>
      <c r="V100" s="34">
        <f>$N$5-$F$5</f>
        <v>-2</v>
      </c>
      <c r="W100" s="34">
        <f>$O$5-$G$5</f>
        <v>-1</v>
      </c>
      <c r="X100" s="94" t="s">
        <v>175</v>
      </c>
      <c r="Y100">
        <f>V98*W101-W98*V101</f>
        <v>-8</v>
      </c>
      <c r="Z100">
        <f>W98*U101-U98*W101</f>
        <v>-4</v>
      </c>
      <c r="AA100">
        <f>U98*V101-V98*U101</f>
        <v>-8</v>
      </c>
    </row>
    <row r="101" spans="1:30" ht="18">
      <c r="A101" s="66" t="s">
        <v>114</v>
      </c>
      <c r="B101" s="65"/>
      <c r="C101" s="65"/>
      <c r="D101" s="65"/>
      <c r="E101" s="65"/>
      <c r="F101" s="65"/>
      <c r="J101" s="145" t="s">
        <v>107</v>
      </c>
      <c r="K101" s="92" t="s">
        <v>126</v>
      </c>
      <c r="L101" s="72">
        <f>-A5</f>
        <v>-4</v>
      </c>
      <c r="M101" s="73" t="s">
        <v>127</v>
      </c>
      <c r="N101" s="72">
        <f>-B5</f>
        <v>0</v>
      </c>
      <c r="O101" s="76" t="s">
        <v>128</v>
      </c>
      <c r="P101" s="77">
        <f>-C5</f>
        <v>-1</v>
      </c>
      <c r="R101" s="20" t="s">
        <v>122</v>
      </c>
      <c r="S101" s="17"/>
      <c r="T101" s="17"/>
      <c r="U101" s="34">
        <f>$M$5-$I$5</f>
        <v>-1</v>
      </c>
      <c r="V101" s="34">
        <f>$N$5-$J$5</f>
        <v>2</v>
      </c>
      <c r="W101" s="34">
        <f>$O$5-AB92</f>
        <v>0</v>
      </c>
      <c r="X101" s="98" t="s">
        <v>176</v>
      </c>
      <c r="Y101" s="96">
        <f>Y100*Y100</f>
        <v>64</v>
      </c>
      <c r="Z101" s="96">
        <f t="shared" ref="Z101:AA101" si="24">Z100*Z100</f>
        <v>16</v>
      </c>
      <c r="AA101" s="96">
        <f t="shared" si="24"/>
        <v>64</v>
      </c>
      <c r="AB101" s="96">
        <f>SUM(Y101:AA101)</f>
        <v>144</v>
      </c>
      <c r="AC101" s="96">
        <f>SQRT(AB101)</f>
        <v>12</v>
      </c>
      <c r="AD101" s="97">
        <f>AC101/G11</f>
        <v>2.1213203435596424</v>
      </c>
    </row>
    <row r="102" spans="1:30" ht="18.600000000000001" thickBot="1">
      <c r="A102" s="66"/>
      <c r="B102" s="65"/>
      <c r="C102" s="65"/>
      <c r="D102" s="65"/>
      <c r="E102" s="65"/>
      <c r="J102" s="146"/>
      <c r="K102" s="93"/>
      <c r="L102" s="75">
        <f>U99</f>
        <v>-5</v>
      </c>
      <c r="M102" s="74"/>
      <c r="N102" s="75">
        <f>V99</f>
        <v>2</v>
      </c>
      <c r="O102" s="74"/>
      <c r="P102" s="78">
        <f>W99</f>
        <v>0</v>
      </c>
    </row>
    <row r="103" spans="1:30" ht="18">
      <c r="A103" s="66" t="s">
        <v>115</v>
      </c>
      <c r="B103" s="65"/>
      <c r="C103" s="66" t="s">
        <v>116</v>
      </c>
      <c r="D103" s="65"/>
      <c r="E103" s="65"/>
      <c r="F103" s="65"/>
      <c r="J103" s="145" t="s">
        <v>108</v>
      </c>
      <c r="K103" s="92" t="s">
        <v>126</v>
      </c>
      <c r="L103" s="72">
        <f>-E5</f>
        <v>-4</v>
      </c>
      <c r="M103" s="73" t="s">
        <v>127</v>
      </c>
      <c r="N103" s="72">
        <f>-F5</f>
        <v>-4</v>
      </c>
      <c r="O103" s="76" t="s">
        <v>128</v>
      </c>
      <c r="P103" s="77">
        <f>-G5</f>
        <v>-1</v>
      </c>
      <c r="R103" s="135" t="s">
        <v>49</v>
      </c>
      <c r="S103" s="135"/>
      <c r="T103" s="135"/>
      <c r="U103" s="135"/>
      <c r="V103" s="135"/>
      <c r="W103" s="91"/>
    </row>
    <row r="104" spans="1:30" ht="21.6" thickBot="1">
      <c r="C104" s="65"/>
      <c r="D104" s="65"/>
      <c r="E104" s="65"/>
      <c r="F104" s="65"/>
      <c r="J104" s="146"/>
      <c r="K104" s="93"/>
      <c r="L104" s="75">
        <f>U100</f>
        <v>-5</v>
      </c>
      <c r="M104" s="74"/>
      <c r="N104" s="75">
        <f>V100</f>
        <v>-2</v>
      </c>
      <c r="O104" s="74"/>
      <c r="P104" s="78">
        <f>W100</f>
        <v>-1</v>
      </c>
      <c r="R104" s="132" t="s">
        <v>50</v>
      </c>
      <c r="S104" s="132"/>
      <c r="T104" s="132"/>
      <c r="U104" s="132"/>
      <c r="V104" s="132"/>
      <c r="W104" s="132"/>
    </row>
    <row r="105" spans="1:30" ht="18">
      <c r="A105" s="66"/>
      <c r="B105" s="65"/>
      <c r="C105" s="65"/>
      <c r="D105" s="65"/>
      <c r="E105" s="65"/>
      <c r="F105" s="65"/>
      <c r="J105" s="145" t="s">
        <v>109</v>
      </c>
      <c r="K105" s="92" t="s">
        <v>126</v>
      </c>
      <c r="L105" s="72">
        <f>-I5</f>
        <v>0</v>
      </c>
      <c r="M105" s="73" t="s">
        <v>127</v>
      </c>
      <c r="N105" s="72">
        <f>-J5</f>
        <v>0</v>
      </c>
      <c r="O105" s="76" t="s">
        <v>128</v>
      </c>
      <c r="P105" s="77">
        <f>-K5</f>
        <v>-5</v>
      </c>
    </row>
    <row r="106" spans="1:30" ht="18.600000000000001" thickBot="1">
      <c r="A106" s="66" t="s">
        <v>117</v>
      </c>
      <c r="B106" s="65"/>
      <c r="C106" s="65"/>
      <c r="D106" s="65"/>
      <c r="E106" s="65"/>
      <c r="F106" s="65"/>
      <c r="J106" s="146"/>
      <c r="K106" s="93"/>
      <c r="L106" s="75">
        <f>U101</f>
        <v>-1</v>
      </c>
      <c r="M106" s="74"/>
      <c r="N106" s="75">
        <f>V101</f>
        <v>2</v>
      </c>
      <c r="O106" s="74"/>
      <c r="P106" s="78">
        <f>W101</f>
        <v>0</v>
      </c>
    </row>
    <row r="107" spans="1:30">
      <c r="B107" s="65"/>
      <c r="C107" s="65"/>
      <c r="D107" s="65"/>
      <c r="E107" s="65"/>
      <c r="F107" s="65"/>
    </row>
    <row r="108" spans="1:30" ht="17.399999999999999">
      <c r="A108" s="66" t="s">
        <v>118</v>
      </c>
      <c r="J108" s="133" t="s">
        <v>130</v>
      </c>
      <c r="K108" s="133"/>
      <c r="L108" s="133"/>
    </row>
    <row r="109" spans="1:30" ht="15" thickBot="1">
      <c r="A109" s="66" t="s">
        <v>119</v>
      </c>
      <c r="N109" s="123" t="s">
        <v>224</v>
      </c>
    </row>
    <row r="110" spans="1:30" ht="15.6">
      <c r="I110" s="129" t="s">
        <v>84</v>
      </c>
      <c r="J110" s="125"/>
      <c r="K110" s="126"/>
      <c r="M110" s="39">
        <f>ABS(I114*I112+L114*J112+O114*K112+R114)</f>
        <v>96</v>
      </c>
      <c r="N110" s="39">
        <f>M110/M111</f>
        <v>4.2426406871192848</v>
      </c>
    </row>
    <row r="111" spans="1:30">
      <c r="I111" s="120" t="s">
        <v>18</v>
      </c>
      <c r="J111" s="120" t="s">
        <v>19</v>
      </c>
      <c r="K111" s="120" t="s">
        <v>20</v>
      </c>
      <c r="M111" s="39">
        <f>SQRT(I114^2+L114^2+O114^2)</f>
        <v>22.627416997969522</v>
      </c>
    </row>
    <row r="112" spans="1:30" ht="15.6">
      <c r="A112" s="36" t="s">
        <v>139</v>
      </c>
      <c r="I112" s="120">
        <f>M5</f>
        <v>-1</v>
      </c>
      <c r="J112" s="120">
        <f>N5</f>
        <v>2</v>
      </c>
      <c r="K112" s="120">
        <f>O5</f>
        <v>0</v>
      </c>
    </row>
    <row r="113" spans="1:21" ht="17.399999999999999">
      <c r="A113" s="80" t="s">
        <v>140</v>
      </c>
      <c r="B113" s="81"/>
      <c r="C113" s="81"/>
      <c r="D113" s="81"/>
      <c r="E113" s="81"/>
      <c r="F113" s="81"/>
      <c r="L113" s="127" t="s">
        <v>83</v>
      </c>
      <c r="M113" s="128"/>
      <c r="N113" s="128"/>
      <c r="O113" s="128"/>
      <c r="P113" s="128"/>
      <c r="Q113" s="128"/>
      <c r="R113" s="128"/>
      <c r="S113" s="128"/>
      <c r="T113" s="128"/>
      <c r="U113" s="121"/>
    </row>
    <row r="114" spans="1:21" ht="15" thickBot="1">
      <c r="A114" s="80" t="s">
        <v>141</v>
      </c>
      <c r="B114" s="81"/>
      <c r="C114" s="81"/>
      <c r="D114" s="81"/>
      <c r="E114" s="81"/>
      <c r="F114" s="81"/>
      <c r="I114" s="55">
        <f>$A$42</f>
        <v>16</v>
      </c>
      <c r="J114" s="55" t="s">
        <v>18</v>
      </c>
      <c r="K114" s="56" t="s">
        <v>78</v>
      </c>
      <c r="L114" s="55">
        <f>$E$42</f>
        <v>0</v>
      </c>
      <c r="M114" s="55" t="s">
        <v>19</v>
      </c>
      <c r="N114" s="56" t="s">
        <v>78</v>
      </c>
      <c r="O114" s="55">
        <f>$I$42</f>
        <v>16</v>
      </c>
      <c r="P114" s="55" t="s">
        <v>20</v>
      </c>
      <c r="Q114" s="56" t="s">
        <v>78</v>
      </c>
      <c r="R114" s="55">
        <f>$B$42+$F$42+$J$42</f>
        <v>-80</v>
      </c>
      <c r="S114" s="56" t="s">
        <v>79</v>
      </c>
      <c r="T114" s="57">
        <v>0</v>
      </c>
    </row>
    <row r="115" spans="1:21" ht="15" thickBot="1">
      <c r="A115" s="80" t="s">
        <v>142</v>
      </c>
      <c r="B115" s="81"/>
      <c r="C115" s="81"/>
      <c r="D115" s="81"/>
      <c r="E115" s="81"/>
      <c r="F115" s="81"/>
      <c r="I115" s="122" t="s">
        <v>220</v>
      </c>
      <c r="J115" s="122" t="s">
        <v>18</v>
      </c>
      <c r="K115" s="56" t="s">
        <v>78</v>
      </c>
      <c r="L115" s="122" t="s">
        <v>221</v>
      </c>
      <c r="M115" s="122" t="s">
        <v>19</v>
      </c>
      <c r="N115" s="56" t="s">
        <v>78</v>
      </c>
      <c r="O115" s="122" t="s">
        <v>222</v>
      </c>
      <c r="P115" s="122" t="s">
        <v>20</v>
      </c>
      <c r="Q115" s="56" t="s">
        <v>78</v>
      </c>
      <c r="R115" s="122" t="s">
        <v>223</v>
      </c>
    </row>
    <row r="116" spans="1:21" ht="15" thickBot="1">
      <c r="M116" s="94"/>
      <c r="N116" s="123" t="s">
        <v>225</v>
      </c>
    </row>
    <row r="117" spans="1:21" ht="15.6">
      <c r="I117" s="130" t="s">
        <v>80</v>
      </c>
      <c r="J117" s="125"/>
      <c r="K117" s="126"/>
      <c r="M117" s="39">
        <f>ABS(I121*I119+L121*J119+O121*K119+R121)</f>
        <v>96</v>
      </c>
      <c r="N117" s="39">
        <f>M117/M118</f>
        <v>3.2659863237109041</v>
      </c>
    </row>
    <row r="118" spans="1:21">
      <c r="I118" s="44" t="s">
        <v>18</v>
      </c>
      <c r="J118" s="120" t="s">
        <v>19</v>
      </c>
      <c r="K118" s="120" t="s">
        <v>20</v>
      </c>
      <c r="M118" s="39">
        <f>SQRT(I121^2+L121^2+O121^2)</f>
        <v>29.393876913398138</v>
      </c>
      <c r="N118" s="94"/>
    </row>
    <row r="119" spans="1:21">
      <c r="I119" s="44">
        <f>A29</f>
        <v>4</v>
      </c>
      <c r="J119" s="120">
        <f>B29</f>
        <v>0</v>
      </c>
      <c r="K119" s="120">
        <f>C29</f>
        <v>1</v>
      </c>
    </row>
    <row r="120" spans="1:21" ht="17.399999999999999">
      <c r="L120" s="127" t="s">
        <v>104</v>
      </c>
      <c r="M120" s="128"/>
      <c r="N120" s="128"/>
      <c r="O120" s="128"/>
      <c r="P120" s="128"/>
      <c r="Q120" s="128"/>
      <c r="R120" s="128"/>
      <c r="S120" s="128"/>
      <c r="T120" s="128"/>
    </row>
    <row r="121" spans="1:21" ht="15" thickBot="1">
      <c r="I121" s="55">
        <f>$A$80</f>
        <v>12</v>
      </c>
      <c r="J121" s="55" t="s">
        <v>18</v>
      </c>
      <c r="K121" s="56" t="s">
        <v>78</v>
      </c>
      <c r="L121" s="55">
        <f>$E$80</f>
        <v>-24</v>
      </c>
      <c r="M121" s="55" t="s">
        <v>19</v>
      </c>
      <c r="N121" s="56" t="s">
        <v>78</v>
      </c>
      <c r="O121" s="55">
        <f>$I$80</f>
        <v>-12</v>
      </c>
      <c r="P121" s="55" t="s">
        <v>20</v>
      </c>
      <c r="Q121" s="56" t="s">
        <v>78</v>
      </c>
      <c r="R121" s="55">
        <f>$B$80+$F$80+$J$80</f>
        <v>60</v>
      </c>
      <c r="S121" s="56" t="s">
        <v>79</v>
      </c>
      <c r="T121" s="57">
        <v>0</v>
      </c>
    </row>
    <row r="122" spans="1:21" ht="15" thickBot="1">
      <c r="I122" s="122" t="s">
        <v>220</v>
      </c>
      <c r="J122" s="122" t="s">
        <v>18</v>
      </c>
      <c r="K122" s="56" t="s">
        <v>78</v>
      </c>
      <c r="L122" s="122" t="s">
        <v>221</v>
      </c>
      <c r="M122" s="122" t="s">
        <v>19</v>
      </c>
      <c r="N122" s="56" t="s">
        <v>78</v>
      </c>
      <c r="O122" s="122" t="s">
        <v>222</v>
      </c>
      <c r="P122" s="122" t="s">
        <v>20</v>
      </c>
      <c r="Q122" s="56" t="s">
        <v>78</v>
      </c>
      <c r="R122" s="122" t="s">
        <v>223</v>
      </c>
    </row>
    <row r="124" spans="1:21" ht="15" thickBot="1">
      <c r="I124" s="94"/>
      <c r="J124" s="94"/>
      <c r="K124" s="94"/>
      <c r="L124" s="94"/>
      <c r="M124" s="94"/>
      <c r="N124" s="123" t="s">
        <v>227</v>
      </c>
      <c r="O124" s="94"/>
      <c r="P124" s="94"/>
      <c r="Q124" s="94"/>
      <c r="R124" s="94"/>
      <c r="S124" s="94"/>
      <c r="T124" s="94"/>
    </row>
    <row r="125" spans="1:21" ht="15.6">
      <c r="I125" s="124" t="s">
        <v>81</v>
      </c>
      <c r="J125" s="125"/>
      <c r="K125" s="126"/>
      <c r="L125" s="94"/>
      <c r="M125" s="39">
        <f>ABS(I129*I127+L129*J127+O129*K127+R129)</f>
        <v>96</v>
      </c>
      <c r="N125" s="39">
        <f>M125/M126</f>
        <v>3.6181361349331636</v>
      </c>
      <c r="O125" s="94"/>
      <c r="P125" s="94"/>
      <c r="Q125" s="94"/>
      <c r="R125" s="94"/>
      <c r="S125" s="94"/>
      <c r="T125" s="94"/>
    </row>
    <row r="126" spans="1:21">
      <c r="I126" s="44" t="s">
        <v>18</v>
      </c>
      <c r="J126" s="120" t="s">
        <v>19</v>
      </c>
      <c r="K126" s="120" t="s">
        <v>20</v>
      </c>
      <c r="L126" s="94"/>
      <c r="M126" s="39">
        <f>SQRT(I129^2+L129^2+O129^2)</f>
        <v>26.532998322843198</v>
      </c>
      <c r="N126" s="94"/>
      <c r="O126" s="94"/>
      <c r="P126" s="94"/>
      <c r="Q126" s="94"/>
      <c r="R126" s="94"/>
      <c r="S126" s="94"/>
      <c r="T126" s="94"/>
    </row>
    <row r="127" spans="1:21">
      <c r="I127" s="44">
        <f>E29</f>
        <v>4</v>
      </c>
      <c r="J127" s="120">
        <f>F29</f>
        <v>4</v>
      </c>
      <c r="K127" s="120">
        <f>G29</f>
        <v>1</v>
      </c>
      <c r="L127" s="94"/>
      <c r="M127" s="94"/>
      <c r="N127" s="94"/>
      <c r="O127" s="94"/>
      <c r="P127" s="94"/>
      <c r="Q127" s="94"/>
      <c r="R127" s="94"/>
      <c r="S127" s="94"/>
      <c r="T127" s="94"/>
    </row>
    <row r="128" spans="1:21" ht="17.399999999999999">
      <c r="I128" s="94"/>
      <c r="J128" s="94"/>
      <c r="K128" s="94"/>
      <c r="L128" s="127" t="s">
        <v>226</v>
      </c>
      <c r="M128" s="128"/>
      <c r="N128" s="128"/>
      <c r="O128" s="128"/>
      <c r="P128" s="128"/>
      <c r="Q128" s="128"/>
      <c r="R128" s="128"/>
      <c r="S128" s="128"/>
      <c r="T128" s="128"/>
    </row>
    <row r="129" spans="9:20" ht="15" thickBot="1">
      <c r="I129" s="55">
        <f>$O$44</f>
        <v>-8</v>
      </c>
      <c r="J129" s="55" t="s">
        <v>18</v>
      </c>
      <c r="K129" s="56" t="s">
        <v>78</v>
      </c>
      <c r="L129" s="55">
        <f>$S$44</f>
        <v>-24</v>
      </c>
      <c r="M129" s="55" t="s">
        <v>19</v>
      </c>
      <c r="N129" s="56" t="s">
        <v>78</v>
      </c>
      <c r="O129" s="55">
        <f>$W$44</f>
        <v>-8</v>
      </c>
      <c r="P129" s="55" t="s">
        <v>20</v>
      </c>
      <c r="Q129" s="56" t="s">
        <v>78</v>
      </c>
      <c r="R129" s="55">
        <f>$P$44+$T$44+$X$44</f>
        <v>40</v>
      </c>
      <c r="S129" s="56" t="s">
        <v>79</v>
      </c>
      <c r="T129" s="57">
        <v>0</v>
      </c>
    </row>
    <row r="130" spans="9:20" ht="15" thickBot="1">
      <c r="I130" s="122" t="s">
        <v>220</v>
      </c>
      <c r="J130" s="122" t="s">
        <v>18</v>
      </c>
      <c r="K130" s="56" t="s">
        <v>78</v>
      </c>
      <c r="L130" s="122" t="s">
        <v>221</v>
      </c>
      <c r="M130" s="122" t="s">
        <v>19</v>
      </c>
      <c r="N130" s="56" t="s">
        <v>78</v>
      </c>
      <c r="O130" s="122" t="s">
        <v>222</v>
      </c>
      <c r="P130" s="122" t="s">
        <v>20</v>
      </c>
      <c r="Q130" s="56" t="s">
        <v>78</v>
      </c>
      <c r="R130" s="122" t="s">
        <v>223</v>
      </c>
      <c r="S130" s="94"/>
      <c r="T130" s="94"/>
    </row>
    <row r="132" spans="9:20" ht="15" thickBot="1">
      <c r="I132" s="94"/>
      <c r="J132" s="94"/>
      <c r="K132" s="94"/>
      <c r="L132" s="94"/>
      <c r="M132" s="94"/>
      <c r="N132" s="123" t="s">
        <v>227</v>
      </c>
      <c r="O132" s="94"/>
      <c r="P132" s="94"/>
      <c r="Q132" s="94"/>
      <c r="R132" s="94"/>
      <c r="S132" s="94"/>
      <c r="T132" s="94"/>
    </row>
    <row r="133" spans="9:20" ht="15.6">
      <c r="I133" s="124" t="s">
        <v>82</v>
      </c>
      <c r="J133" s="125"/>
      <c r="K133" s="126"/>
      <c r="L133" s="94"/>
      <c r="M133" s="39">
        <f>ABS(I137*I135+L137*J135+O137*K135+R137)</f>
        <v>96</v>
      </c>
      <c r="N133" s="39">
        <f>M133/M134</f>
        <v>4.7067872433164171</v>
      </c>
      <c r="O133" s="94"/>
      <c r="P133" s="94"/>
      <c r="Q133" s="94"/>
      <c r="R133" s="94"/>
      <c r="S133" s="94"/>
      <c r="T133" s="94"/>
    </row>
    <row r="134" spans="9:20">
      <c r="I134" s="44" t="s">
        <v>18</v>
      </c>
      <c r="J134" s="120" t="s">
        <v>19</v>
      </c>
      <c r="K134" s="120" t="s">
        <v>20</v>
      </c>
      <c r="L134" s="94"/>
      <c r="M134" s="39">
        <f>SQRT(I137^2+L137^2+O137^2)</f>
        <v>20.396078054371138</v>
      </c>
      <c r="N134" s="94"/>
      <c r="O134" s="94"/>
      <c r="P134" s="94"/>
      <c r="Q134" s="94"/>
      <c r="R134" s="94"/>
      <c r="S134" s="94"/>
      <c r="T134" s="94"/>
    </row>
    <row r="135" spans="9:20">
      <c r="I135" s="44">
        <f>I5</f>
        <v>0</v>
      </c>
      <c r="J135" s="120">
        <f>J29</f>
        <v>0</v>
      </c>
      <c r="K135" s="120">
        <f>K29</f>
        <v>5</v>
      </c>
      <c r="L135" s="94"/>
      <c r="M135" s="94"/>
      <c r="N135" s="94"/>
      <c r="O135" s="94"/>
      <c r="P135" s="94"/>
      <c r="Q135" s="94"/>
      <c r="R135" s="94"/>
      <c r="S135" s="94"/>
      <c r="T135" s="94"/>
    </row>
    <row r="136" spans="9:20" ht="17.399999999999999">
      <c r="I136" s="94"/>
      <c r="J136" s="94"/>
      <c r="K136" s="94"/>
      <c r="L136" s="127" t="s">
        <v>105</v>
      </c>
      <c r="M136" s="128"/>
      <c r="N136" s="128"/>
      <c r="O136" s="128"/>
      <c r="P136" s="128"/>
      <c r="Q136" s="128"/>
      <c r="R136" s="128"/>
      <c r="S136" s="128"/>
      <c r="T136" s="128"/>
    </row>
    <row r="137" spans="9:20" ht="15" thickBot="1">
      <c r="I137" s="55">
        <f>$A$61</f>
        <v>-4</v>
      </c>
      <c r="J137" s="55" t="s">
        <v>18</v>
      </c>
      <c r="K137" s="56" t="s">
        <v>78</v>
      </c>
      <c r="L137" s="55">
        <f>$E$61</f>
        <v>0</v>
      </c>
      <c r="M137" s="55" t="s">
        <v>19</v>
      </c>
      <c r="N137" s="56" t="s">
        <v>78</v>
      </c>
      <c r="O137" s="55">
        <f>$I$61</f>
        <v>20</v>
      </c>
      <c r="P137" s="55" t="s">
        <v>20</v>
      </c>
      <c r="Q137" s="56" t="s">
        <v>78</v>
      </c>
      <c r="R137" s="55">
        <f>$B$61+$F$61+$J$61</f>
        <v>-4</v>
      </c>
      <c r="S137" s="56" t="s">
        <v>79</v>
      </c>
      <c r="T137" s="57">
        <v>0</v>
      </c>
    </row>
    <row r="138" spans="9:20" ht="15" thickBot="1">
      <c r="I138" s="122" t="s">
        <v>220</v>
      </c>
      <c r="J138" s="122" t="s">
        <v>18</v>
      </c>
      <c r="K138" s="56" t="s">
        <v>78</v>
      </c>
      <c r="L138" s="122" t="s">
        <v>221</v>
      </c>
      <c r="M138" s="122" t="s">
        <v>19</v>
      </c>
      <c r="N138" s="56" t="s">
        <v>78</v>
      </c>
      <c r="O138" s="122" t="s">
        <v>222</v>
      </c>
      <c r="P138" s="122" t="s">
        <v>20</v>
      </c>
      <c r="Q138" s="56" t="s">
        <v>78</v>
      </c>
      <c r="R138" s="122" t="s">
        <v>223</v>
      </c>
      <c r="S138" s="94"/>
      <c r="T138" s="94"/>
    </row>
  </sheetData>
  <mergeCells count="68">
    <mergeCell ref="J108:L108"/>
    <mergeCell ref="A78:I78"/>
    <mergeCell ref="E84:I84"/>
    <mergeCell ref="AA68:AC68"/>
    <mergeCell ref="AA77:AC77"/>
    <mergeCell ref="AA72:AC72"/>
    <mergeCell ref="AE69:AI69"/>
    <mergeCell ref="A59:I59"/>
    <mergeCell ref="W29:Y29"/>
    <mergeCell ref="O42:W42"/>
    <mergeCell ref="J103:J104"/>
    <mergeCell ref="J105:J106"/>
    <mergeCell ref="R103:V103"/>
    <mergeCell ref="R104:W104"/>
    <mergeCell ref="S48:U48"/>
    <mergeCell ref="W48:Y48"/>
    <mergeCell ref="O61:W61"/>
    <mergeCell ref="M92:P92"/>
    <mergeCell ref="O84:U84"/>
    <mergeCell ref="J95:J96"/>
    <mergeCell ref="J97:J98"/>
    <mergeCell ref="J99:J100"/>
    <mergeCell ref="J101:J102"/>
    <mergeCell ref="S85:U85"/>
    <mergeCell ref="S86:U86"/>
    <mergeCell ref="Q3:S3"/>
    <mergeCell ref="S29:U29"/>
    <mergeCell ref="U3:W3"/>
    <mergeCell ref="O29:Q29"/>
    <mergeCell ref="M3:O3"/>
    <mergeCell ref="D1:N1"/>
    <mergeCell ref="G12:I12"/>
    <mergeCell ref="G13:I13"/>
    <mergeCell ref="G8:I8"/>
    <mergeCell ref="G9:I9"/>
    <mergeCell ref="G10:I10"/>
    <mergeCell ref="G11:I11"/>
    <mergeCell ref="K7:N7"/>
    <mergeCell ref="G14:I14"/>
    <mergeCell ref="K16:O16"/>
    <mergeCell ref="A7:G7"/>
    <mergeCell ref="A3:C3"/>
    <mergeCell ref="E3:G3"/>
    <mergeCell ref="I3:K3"/>
    <mergeCell ref="G18:I18"/>
    <mergeCell ref="K17:P17"/>
    <mergeCell ref="O67:R67"/>
    <mergeCell ref="A22:G22"/>
    <mergeCell ref="H22:J22"/>
    <mergeCell ref="O48:Q48"/>
    <mergeCell ref="A27:C27"/>
    <mergeCell ref="E27:G27"/>
    <mergeCell ref="I27:K27"/>
    <mergeCell ref="A46:C46"/>
    <mergeCell ref="E46:G46"/>
    <mergeCell ref="I46:K46"/>
    <mergeCell ref="A40:I40"/>
    <mergeCell ref="A65:C65"/>
    <mergeCell ref="E65:G65"/>
    <mergeCell ref="I65:K65"/>
    <mergeCell ref="I125:K125"/>
    <mergeCell ref="L128:T128"/>
    <mergeCell ref="I133:K133"/>
    <mergeCell ref="L136:T136"/>
    <mergeCell ref="I110:K110"/>
    <mergeCell ref="L113:T113"/>
    <mergeCell ref="I117:K117"/>
    <mergeCell ref="L120:T120"/>
  </mergeCells>
  <hyperlinks>
    <hyperlink ref="A25" r:id="rId1" location="ixzz3fcHOuHZy" display="http://www.kakprosto.ru/kak-92763-kak-sostavit-uravnenie-ploskosti - ixzz3fcHOuHZy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2015-07-15T14:38:55Z</dcterms:created>
  <dcterms:modified xsi:type="dcterms:W3CDTF">2015-10-26T23:50:49Z</dcterms:modified>
</cp:coreProperties>
</file>